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co\FTMRS\Campeonatos_no_RS\Campeonatos_RS_2023\"/>
    </mc:Choice>
  </mc:AlternateContent>
  <bookViews>
    <workbookView xWindow="0" yWindow="0" windowWidth="20490" windowHeight="7650" tabRatio="500"/>
  </bookViews>
  <sheets>
    <sheet name="Geral_Pontos" sheetId="2" r:id="rId1"/>
    <sheet name="Comparativo_Medalhas_Ponts_2aEt" sheetId="3" r:id="rId2"/>
    <sheet name="Geral_Medalhas" sheetId="1" r:id="rId3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7" i="2" l="1"/>
  <c r="E17" i="2"/>
  <c r="D17" i="2" s="1"/>
  <c r="D16" i="2"/>
  <c r="F15" i="2"/>
  <c r="E15" i="2"/>
  <c r="F14" i="2"/>
  <c r="D14" i="2" s="1"/>
  <c r="E14" i="2"/>
  <c r="F13" i="2"/>
  <c r="E13" i="2"/>
  <c r="F12" i="2"/>
  <c r="D12" i="2" s="1"/>
  <c r="E12" i="2"/>
  <c r="F10" i="2"/>
  <c r="E10" i="2"/>
  <c r="F9" i="2"/>
  <c r="E9" i="2"/>
  <c r="F8" i="2"/>
  <c r="E8" i="2"/>
  <c r="D21" i="2"/>
  <c r="D9" i="2" l="1"/>
  <c r="D8" i="2"/>
  <c r="D10" i="2"/>
  <c r="D13" i="2"/>
  <c r="D15" i="2"/>
  <c r="P22" i="3" l="1"/>
  <c r="P21" i="3"/>
  <c r="P20" i="3"/>
  <c r="Q19" i="3"/>
  <c r="P19" i="3"/>
  <c r="R18" i="3"/>
  <c r="Q18" i="3"/>
  <c r="P18" i="3"/>
  <c r="P17" i="3"/>
  <c r="R16" i="3"/>
  <c r="P16" i="3"/>
  <c r="P15" i="3"/>
  <c r="R14" i="3"/>
  <c r="P14" i="3" s="1"/>
  <c r="Q14" i="3"/>
  <c r="R13" i="3"/>
  <c r="Q13" i="3"/>
  <c r="P13" i="3" s="1"/>
  <c r="R12" i="3"/>
  <c r="Q12" i="3"/>
  <c r="P12" i="3"/>
  <c r="R11" i="3"/>
  <c r="Q11" i="3"/>
  <c r="P11" i="3"/>
  <c r="R10" i="3"/>
  <c r="P10" i="3" s="1"/>
  <c r="Q10" i="3"/>
  <c r="R9" i="3"/>
  <c r="Q9" i="3"/>
  <c r="P9" i="3" s="1"/>
  <c r="R8" i="3"/>
  <c r="Q8" i="3"/>
  <c r="P8" i="3"/>
  <c r="R7" i="3"/>
  <c r="Q7" i="3"/>
  <c r="P7" i="3"/>
  <c r="R6" i="3"/>
  <c r="P6" i="3" s="1"/>
  <c r="Q6" i="3"/>
  <c r="E7" i="3"/>
  <c r="F8" i="3"/>
  <c r="D10" i="3"/>
  <c r="E11" i="3"/>
  <c r="F12" i="3"/>
  <c r="D14" i="3"/>
  <c r="F14" i="3"/>
  <c r="E15" i="3"/>
  <c r="D16" i="3"/>
  <c r="F16" i="3"/>
  <c r="E17" i="3"/>
  <c r="D18" i="3"/>
  <c r="E18" i="3"/>
  <c r="F18" i="3"/>
  <c r="D19" i="3"/>
  <c r="E19" i="3"/>
  <c r="F19" i="3"/>
  <c r="D20" i="3"/>
  <c r="F20" i="3"/>
  <c r="D21" i="3"/>
  <c r="E21" i="3"/>
  <c r="F21" i="3"/>
  <c r="D22" i="3"/>
  <c r="E22" i="3"/>
  <c r="F22" i="3"/>
  <c r="E6" i="3"/>
  <c r="L20" i="3"/>
  <c r="K20" i="3"/>
  <c r="E20" i="3" s="1"/>
  <c r="L17" i="3"/>
  <c r="F17" i="3" s="1"/>
  <c r="K17" i="3"/>
  <c r="J17" i="3"/>
  <c r="D17" i="3" s="1"/>
  <c r="L16" i="3"/>
  <c r="K16" i="3"/>
  <c r="E16" i="3" s="1"/>
  <c r="J16" i="3"/>
  <c r="L15" i="3"/>
  <c r="F15" i="3" s="1"/>
  <c r="K15" i="3"/>
  <c r="J15" i="3"/>
  <c r="D15" i="3" s="1"/>
  <c r="K14" i="3"/>
  <c r="E14" i="3" s="1"/>
  <c r="J14" i="3"/>
  <c r="L13" i="3"/>
  <c r="F13" i="3" s="1"/>
  <c r="K13" i="3"/>
  <c r="E13" i="3" s="1"/>
  <c r="J13" i="3"/>
  <c r="D13" i="3" s="1"/>
  <c r="L12" i="3"/>
  <c r="K12" i="3"/>
  <c r="E12" i="3" s="1"/>
  <c r="J12" i="3"/>
  <c r="D12" i="3" s="1"/>
  <c r="L11" i="3"/>
  <c r="F11" i="3" s="1"/>
  <c r="K11" i="3"/>
  <c r="J11" i="3"/>
  <c r="D11" i="3" s="1"/>
  <c r="L10" i="3"/>
  <c r="F10" i="3" s="1"/>
  <c r="K10" i="3"/>
  <c r="E10" i="3" s="1"/>
  <c r="J10" i="3"/>
  <c r="L9" i="3"/>
  <c r="F9" i="3" s="1"/>
  <c r="K9" i="3"/>
  <c r="E9" i="3" s="1"/>
  <c r="J9" i="3"/>
  <c r="D9" i="3" s="1"/>
  <c r="L8" i="3"/>
  <c r="K8" i="3"/>
  <c r="E8" i="3" s="1"/>
  <c r="J8" i="3"/>
  <c r="D8" i="3" s="1"/>
  <c r="L7" i="3"/>
  <c r="F7" i="3" s="1"/>
  <c r="K7" i="3"/>
  <c r="J7" i="3"/>
  <c r="D7" i="3" s="1"/>
  <c r="L6" i="3"/>
  <c r="F6" i="3" s="1"/>
  <c r="K6" i="3"/>
  <c r="J6" i="3"/>
  <c r="D6" i="3" s="1"/>
  <c r="D24" i="2"/>
  <c r="D22" i="2"/>
  <c r="E20" i="2"/>
  <c r="D20" i="2" s="1"/>
  <c r="D18" i="2"/>
  <c r="F11" i="2"/>
  <c r="E11" i="2"/>
  <c r="E7" i="2"/>
  <c r="F19" i="2"/>
  <c r="D19" i="2" s="1"/>
  <c r="F7" i="2"/>
  <c r="D23" i="2"/>
  <c r="L17" i="1"/>
  <c r="K17" i="1"/>
  <c r="J17" i="1"/>
  <c r="D17" i="1" s="1"/>
  <c r="F17" i="1"/>
  <c r="E17" i="1"/>
  <c r="F18" i="1"/>
  <c r="E18" i="1"/>
  <c r="D18" i="1"/>
  <c r="L12" i="1"/>
  <c r="K12" i="1"/>
  <c r="E12" i="1" s="1"/>
  <c r="J12" i="1"/>
  <c r="D12" i="1" s="1"/>
  <c r="F12" i="1"/>
  <c r="L10" i="1"/>
  <c r="F10" i="1" s="1"/>
  <c r="K10" i="1"/>
  <c r="J10" i="1"/>
  <c r="D10" i="1" s="1"/>
  <c r="E10" i="1"/>
  <c r="L8" i="1"/>
  <c r="K8" i="1"/>
  <c r="E8" i="1" s="1"/>
  <c r="J8" i="1"/>
  <c r="D8" i="1" s="1"/>
  <c r="F8" i="1"/>
  <c r="L16" i="1"/>
  <c r="K16" i="1"/>
  <c r="E16" i="1" s="1"/>
  <c r="J16" i="1"/>
  <c r="D16" i="1" s="1"/>
  <c r="F16" i="1"/>
  <c r="L13" i="1"/>
  <c r="K13" i="1"/>
  <c r="J13" i="1"/>
  <c r="L9" i="1"/>
  <c r="K9" i="1"/>
  <c r="J9" i="1"/>
  <c r="L20" i="1"/>
  <c r="K20" i="1"/>
  <c r="L11" i="1"/>
  <c r="K11" i="1"/>
  <c r="J11" i="1"/>
  <c r="L7" i="1"/>
  <c r="K7" i="1"/>
  <c r="J7" i="1"/>
  <c r="L6" i="1"/>
  <c r="K6" i="1"/>
  <c r="J6" i="1"/>
  <c r="J14" i="1"/>
  <c r="D14" i="1" s="1"/>
  <c r="K14" i="1"/>
  <c r="E14" i="1" s="1"/>
  <c r="F14" i="1"/>
  <c r="L15" i="1"/>
  <c r="F15" i="1" s="1"/>
  <c r="K15" i="1"/>
  <c r="E15" i="1" s="1"/>
  <c r="J15" i="1"/>
  <c r="D15" i="1" s="1"/>
  <c r="D11" i="2" l="1"/>
  <c r="D7" i="2"/>
  <c r="F21" i="1"/>
  <c r="E21" i="1"/>
  <c r="D21" i="1"/>
  <c r="E13" i="1" l="1"/>
  <c r="D13" i="1"/>
  <c r="F13" i="1" l="1"/>
  <c r="D7" i="1" l="1"/>
  <c r="E7" i="1"/>
  <c r="F7" i="1"/>
  <c r="D9" i="1"/>
  <c r="E9" i="1"/>
  <c r="F9" i="1"/>
  <c r="D11" i="1"/>
  <c r="E11" i="1"/>
  <c r="F11" i="1"/>
  <c r="D19" i="1"/>
  <c r="E19" i="1"/>
  <c r="F19" i="1"/>
  <c r="D20" i="1"/>
  <c r="E20" i="1"/>
  <c r="F20" i="1"/>
  <c r="D22" i="1"/>
  <c r="E22" i="1"/>
  <c r="F22" i="1"/>
  <c r="F6" i="1" l="1"/>
  <c r="E6" i="1"/>
  <c r="D6" i="1"/>
</calcChain>
</file>

<file path=xl/sharedStrings.xml><?xml version="1.0" encoding="utf-8"?>
<sst xmlns="http://schemas.openxmlformats.org/spreadsheetml/2006/main" count="249" uniqueCount="60">
  <si>
    <t>Colocação
Na Etapa</t>
  </si>
  <si>
    <t>Colocação
 Geral</t>
  </si>
  <si>
    <t>Clube</t>
  </si>
  <si>
    <t>TOTAL</t>
  </si>
  <si>
    <t>1ºLugar:</t>
  </si>
  <si>
    <t>Ouro</t>
  </si>
  <si>
    <t xml:space="preserve">Prata </t>
  </si>
  <si>
    <t>Bronze</t>
  </si>
  <si>
    <t>1º</t>
  </si>
  <si>
    <t>SOGIPA</t>
  </si>
  <si>
    <t>2ºLugar:</t>
  </si>
  <si>
    <t>2º</t>
  </si>
  <si>
    <t>Centenário</t>
  </si>
  <si>
    <t>3º</t>
  </si>
  <si>
    <t>3ºLugar:</t>
  </si>
  <si>
    <t>4º</t>
  </si>
  <si>
    <t>5º</t>
  </si>
  <si>
    <t>ACP</t>
  </si>
  <si>
    <t>4ºLugar:</t>
  </si>
  <si>
    <t>6º</t>
  </si>
  <si>
    <t>7º</t>
  </si>
  <si>
    <t>Projeto Futuro</t>
  </si>
  <si>
    <t>5ºLugar:</t>
  </si>
  <si>
    <t>8º</t>
  </si>
  <si>
    <t>9º</t>
  </si>
  <si>
    <t>10º</t>
  </si>
  <si>
    <t>11º</t>
  </si>
  <si>
    <t>12º</t>
  </si>
  <si>
    <t>13º</t>
  </si>
  <si>
    <t>Colégio Sagrado Coração de Jesus</t>
  </si>
  <si>
    <t>14º</t>
  </si>
  <si>
    <t>Top Spin</t>
  </si>
  <si>
    <t>ATMC (Carazinho)</t>
  </si>
  <si>
    <t>S. Ginástica de São Leopoldo</t>
  </si>
  <si>
    <t>Sagrado TM (Bento Gonçalves)</t>
  </si>
  <si>
    <t>TROFÉU EFICIÊNCIA GERAL DE 2023 DA FTMRS</t>
  </si>
  <si>
    <t>49º Estadual - 1ª Etapa: Carazinho/RS</t>
  </si>
  <si>
    <t>TMB Challenge Plus de Caxias do Sul 2023</t>
  </si>
  <si>
    <t>TMB Challenge Plus de Porto Alegre 2023</t>
  </si>
  <si>
    <t>49º Estadual - 5ª Etapa:
Palmeira das Missões/RS</t>
  </si>
  <si>
    <t>49º Estadual -        2ª Etapa:
 Carlos Barbosa/RS</t>
  </si>
  <si>
    <t>49º Estadual -        3ª Etapa:
 Santa Maria/RS</t>
  </si>
  <si>
    <t>49º Estadual -        4ª Etapa:
 Sapucaia do Sul/RS</t>
  </si>
  <si>
    <t>49º Estadual -       6ª Etapa:
Vale Real/RS</t>
  </si>
  <si>
    <t>EMEF Patronato Santo Antônio</t>
  </si>
  <si>
    <t>Colégio La Salle Carmo - S.P.C.</t>
  </si>
  <si>
    <t>E.M.E.F. Pedro Pasqualotto</t>
  </si>
  <si>
    <t>E.E. de Educ. Básica Érico Veríssimo</t>
  </si>
  <si>
    <t>E.M.E.F. Professor Políbio do Valle</t>
  </si>
  <si>
    <t>EEEM Bernardo Petry</t>
  </si>
  <si>
    <t>ACENB Ivoti</t>
  </si>
  <si>
    <t>Juvenil</t>
  </si>
  <si>
    <t>15º</t>
  </si>
  <si>
    <t>16º</t>
  </si>
  <si>
    <t>17º</t>
  </si>
  <si>
    <t>Pontos</t>
  </si>
  <si>
    <t>COMPARATIVO TROFÉU EFICIÊNCIA DE 2023 DA FTMRS (MEDALHAS x PONTOS)</t>
  </si>
  <si>
    <t>Colégio Militar de Santa Maria</t>
  </si>
  <si>
    <t>Critério:</t>
  </si>
  <si>
    <t>Medalhas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</si>
</sst>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1"/>
    </font>
    <font>
      <u/>
      <sz val="11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b/>
      <sz val="11"/>
      <color rgb="FF00000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00A933"/>
        <bgColor rgb="FF008000"/>
      </patternFill>
    </fill>
    <fill>
      <patternFill patternType="solid">
        <fgColor rgb="FF81D41A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729FCF"/>
        <bgColor rgb="FF969696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rgb="FF92D050"/>
        <bgColor rgb="FFFF9900"/>
      </patternFill>
    </fill>
    <fill>
      <patternFill patternType="solid">
        <fgColor rgb="FFFFFF00"/>
        <bgColor rgb="FF969696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rgb="FF969696"/>
      </patternFill>
    </fill>
    <fill>
      <patternFill patternType="solid">
        <fgColor rgb="FFFFC000"/>
        <bgColor rgb="FFFF9900"/>
      </patternFill>
    </fill>
    <fill>
      <patternFill patternType="solid">
        <fgColor rgb="FF00B050"/>
        <bgColor rgb="FF008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/>
    </xf>
    <xf numFmtId="0" fontId="0" fillId="10" borderId="1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11" borderId="1" xfId="0" applyFont="1" applyFill="1" applyBorder="1" applyAlignment="1">
      <alignment horizontal="center" vertical="center"/>
    </xf>
    <xf numFmtId="0" fontId="0" fillId="12" borderId="1" xfId="0" applyFont="1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 wrapText="1"/>
    </xf>
    <xf numFmtId="0" fontId="0" fillId="13" borderId="1" xfId="0" applyFont="1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 wrapText="1"/>
    </xf>
    <xf numFmtId="0" fontId="0" fillId="14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0" fillId="15" borderId="1" xfId="0" applyFont="1" applyFill="1" applyBorder="1" applyAlignment="1">
      <alignment horizontal="center" vertical="center"/>
    </xf>
    <xf numFmtId="0" fontId="0" fillId="16" borderId="1" xfId="0" applyFont="1" applyFill="1" applyBorder="1" applyAlignment="1">
      <alignment horizontal="center" vertical="center"/>
    </xf>
    <xf numFmtId="0" fontId="0" fillId="17" borderId="1" xfId="0" applyFont="1" applyFill="1" applyBorder="1" applyAlignment="1">
      <alignment horizontal="center" vertical="center"/>
    </xf>
    <xf numFmtId="0" fontId="1" fillId="17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729FC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81D41A"/>
      <rgbColor rgb="FFFFBF00"/>
      <rgbColor rgb="FFFF9900"/>
      <rgbColor rgb="FFFF6600"/>
      <rgbColor rgb="FF666699"/>
      <rgbColor rgb="FF969696"/>
      <rgbColor rgb="FF003366"/>
      <rgbColor rgb="FF00A933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271439</xdr:colOff>
      <xdr:row>0</xdr:row>
      <xdr:rowOff>120240</xdr:rowOff>
    </xdr:from>
    <xdr:to>
      <xdr:col>2</xdr:col>
      <xdr:colOff>923924</xdr:colOff>
      <xdr:row>3</xdr:row>
      <xdr:rowOff>30692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566839" y="120240"/>
          <a:ext cx="652485" cy="4131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271440</xdr:colOff>
      <xdr:row>0</xdr:row>
      <xdr:rowOff>120241</xdr:rowOff>
    </xdr:from>
    <xdr:to>
      <xdr:col>2</xdr:col>
      <xdr:colOff>952500</xdr:colOff>
      <xdr:row>2</xdr:row>
      <xdr:rowOff>11907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557315" y="120241"/>
          <a:ext cx="681060" cy="379822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271440</xdr:colOff>
      <xdr:row>0</xdr:row>
      <xdr:rowOff>120240</xdr:rowOff>
    </xdr:from>
    <xdr:to>
      <xdr:col>2</xdr:col>
      <xdr:colOff>1127520</xdr:colOff>
      <xdr:row>2</xdr:row>
      <xdr:rowOff>116280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65720" y="120240"/>
          <a:ext cx="856080" cy="4510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S24"/>
  <sheetViews>
    <sheetView tabSelected="1" zoomScale="90" zoomScaleNormal="90" workbookViewId="0">
      <selection activeCell="N10" sqref="N10"/>
    </sheetView>
  </sheetViews>
  <sheetFormatPr defaultRowHeight="15" x14ac:dyDescent="0.25"/>
  <cols>
    <col min="1" max="1" width="8.5" style="1" customWidth="1"/>
    <col min="2" max="2" width="8.25" style="2" customWidth="1"/>
    <col min="3" max="3" width="27.625" style="3" bestFit="1" customWidth="1"/>
    <col min="4" max="4" width="7.75" style="3" customWidth="1"/>
    <col min="5" max="5" width="12.875" style="3" customWidth="1"/>
    <col min="6" max="10" width="13.625" style="3" customWidth="1"/>
    <col min="11" max="11" width="13.625" style="2" customWidth="1"/>
    <col min="12" max="12" width="13.625" style="3" customWidth="1"/>
    <col min="13" max="1007" width="9.125" style="3" customWidth="1"/>
  </cols>
  <sheetData>
    <row r="1" spans="1:1007" ht="10.5" customHeight="1" x14ac:dyDescent="0.25">
      <c r="D1" s="22"/>
    </row>
    <row r="2" spans="1:1007" ht="23.25" x14ac:dyDescent="0.25">
      <c r="C2" s="46" t="s">
        <v>35</v>
      </c>
      <c r="D2" s="46"/>
      <c r="E2" s="46"/>
      <c r="F2" s="46"/>
      <c r="G2" s="46"/>
      <c r="H2" s="46"/>
      <c r="I2" s="46"/>
      <c r="J2" s="46"/>
      <c r="K2" s="46"/>
      <c r="L2" s="46"/>
    </row>
    <row r="3" spans="1:1007" ht="6" customHeight="1" x14ac:dyDescent="0.25">
      <c r="B3" s="45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007" s="50" customFormat="1" ht="9.75" customHeight="1" x14ac:dyDescent="0.25">
      <c r="A4" s="1"/>
      <c r="B4" s="45"/>
      <c r="C4" s="52" t="s">
        <v>58</v>
      </c>
      <c r="D4" s="51" t="s">
        <v>55</v>
      </c>
      <c r="E4" s="51" t="s">
        <v>59</v>
      </c>
      <c r="F4" s="51" t="s">
        <v>59</v>
      </c>
      <c r="G4" s="51" t="s">
        <v>55</v>
      </c>
      <c r="H4" s="51" t="s">
        <v>55</v>
      </c>
      <c r="I4" s="51" t="s">
        <v>55</v>
      </c>
      <c r="J4" s="51" t="s">
        <v>55</v>
      </c>
      <c r="K4" s="51" t="s">
        <v>55</v>
      </c>
      <c r="L4" s="51" t="s">
        <v>55</v>
      </c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  <c r="IW4" s="45"/>
      <c r="IX4" s="45"/>
      <c r="IY4" s="45"/>
      <c r="IZ4" s="45"/>
      <c r="JA4" s="45"/>
      <c r="JB4" s="45"/>
      <c r="JC4" s="45"/>
      <c r="JD4" s="45"/>
      <c r="JE4" s="45"/>
      <c r="JF4" s="45"/>
      <c r="JG4" s="45"/>
      <c r="JH4" s="45"/>
      <c r="JI4" s="45"/>
      <c r="JJ4" s="45"/>
      <c r="JK4" s="45"/>
      <c r="JL4" s="45"/>
      <c r="JM4" s="45"/>
      <c r="JN4" s="45"/>
      <c r="JO4" s="45"/>
      <c r="JP4" s="45"/>
      <c r="JQ4" s="45"/>
      <c r="JR4" s="45"/>
      <c r="JS4" s="45"/>
      <c r="JT4" s="45"/>
      <c r="JU4" s="45"/>
      <c r="JV4" s="45"/>
      <c r="JW4" s="45"/>
      <c r="JX4" s="45"/>
      <c r="JY4" s="45"/>
      <c r="JZ4" s="45"/>
      <c r="KA4" s="45"/>
      <c r="KB4" s="45"/>
      <c r="KC4" s="45"/>
      <c r="KD4" s="45"/>
      <c r="KE4" s="45"/>
      <c r="KF4" s="45"/>
      <c r="KG4" s="45"/>
      <c r="KH4" s="45"/>
      <c r="KI4" s="45"/>
      <c r="KJ4" s="45"/>
      <c r="KK4" s="45"/>
      <c r="KL4" s="45"/>
      <c r="KM4" s="45"/>
      <c r="KN4" s="45"/>
      <c r="KO4" s="45"/>
      <c r="KP4" s="45"/>
      <c r="KQ4" s="45"/>
      <c r="KR4" s="45"/>
      <c r="KS4" s="45"/>
      <c r="KT4" s="45"/>
      <c r="KU4" s="45"/>
      <c r="KV4" s="45"/>
      <c r="KW4" s="45"/>
      <c r="KX4" s="45"/>
      <c r="KY4" s="45"/>
      <c r="KZ4" s="45"/>
      <c r="LA4" s="45"/>
      <c r="LB4" s="45"/>
      <c r="LC4" s="45"/>
      <c r="LD4" s="45"/>
      <c r="LE4" s="45"/>
      <c r="LF4" s="45"/>
      <c r="LG4" s="45"/>
      <c r="LH4" s="45"/>
      <c r="LI4" s="45"/>
      <c r="LJ4" s="45"/>
      <c r="LK4" s="45"/>
      <c r="LL4" s="45"/>
      <c r="LM4" s="45"/>
      <c r="LN4" s="45"/>
      <c r="LO4" s="45"/>
      <c r="LP4" s="45"/>
      <c r="LQ4" s="45"/>
      <c r="LR4" s="45"/>
      <c r="LS4" s="45"/>
      <c r="LT4" s="45"/>
      <c r="LU4" s="45"/>
      <c r="LV4" s="45"/>
      <c r="LW4" s="45"/>
      <c r="LX4" s="45"/>
      <c r="LY4" s="45"/>
      <c r="LZ4" s="45"/>
      <c r="MA4" s="45"/>
      <c r="MB4" s="45"/>
      <c r="MC4" s="45"/>
      <c r="MD4" s="45"/>
      <c r="ME4" s="45"/>
      <c r="MF4" s="45"/>
      <c r="MG4" s="45"/>
      <c r="MH4" s="45"/>
      <c r="MI4" s="45"/>
      <c r="MJ4" s="45"/>
      <c r="MK4" s="45"/>
      <c r="ML4" s="45"/>
      <c r="MM4" s="45"/>
      <c r="MN4" s="45"/>
      <c r="MO4" s="45"/>
      <c r="MP4" s="45"/>
      <c r="MQ4" s="45"/>
      <c r="MR4" s="45"/>
      <c r="MS4" s="45"/>
      <c r="MT4" s="45"/>
      <c r="MU4" s="45"/>
      <c r="MV4" s="45"/>
      <c r="MW4" s="45"/>
      <c r="MX4" s="45"/>
      <c r="MY4" s="45"/>
      <c r="MZ4" s="45"/>
      <c r="NA4" s="45"/>
      <c r="NB4" s="45"/>
      <c r="NC4" s="45"/>
      <c r="ND4" s="45"/>
      <c r="NE4" s="45"/>
      <c r="NF4" s="45"/>
      <c r="NG4" s="45"/>
      <c r="NH4" s="45"/>
      <c r="NI4" s="45"/>
      <c r="NJ4" s="45"/>
      <c r="NK4" s="45"/>
      <c r="NL4" s="45"/>
      <c r="NM4" s="45"/>
      <c r="NN4" s="45"/>
      <c r="NO4" s="45"/>
      <c r="NP4" s="45"/>
      <c r="NQ4" s="45"/>
      <c r="NR4" s="45"/>
      <c r="NS4" s="45"/>
      <c r="NT4" s="45"/>
      <c r="NU4" s="45"/>
      <c r="NV4" s="45"/>
      <c r="NW4" s="45"/>
      <c r="NX4" s="45"/>
      <c r="NY4" s="45"/>
      <c r="NZ4" s="45"/>
      <c r="OA4" s="45"/>
      <c r="OB4" s="45"/>
      <c r="OC4" s="45"/>
      <c r="OD4" s="45"/>
      <c r="OE4" s="45"/>
      <c r="OF4" s="45"/>
      <c r="OG4" s="45"/>
      <c r="OH4" s="45"/>
      <c r="OI4" s="45"/>
      <c r="OJ4" s="45"/>
      <c r="OK4" s="45"/>
      <c r="OL4" s="45"/>
      <c r="OM4" s="45"/>
      <c r="ON4" s="45"/>
      <c r="OO4" s="45"/>
      <c r="OP4" s="45"/>
      <c r="OQ4" s="45"/>
      <c r="OR4" s="45"/>
      <c r="OS4" s="45"/>
      <c r="OT4" s="45"/>
      <c r="OU4" s="45"/>
      <c r="OV4" s="45"/>
      <c r="OW4" s="45"/>
      <c r="OX4" s="45"/>
      <c r="OY4" s="45"/>
      <c r="OZ4" s="45"/>
      <c r="PA4" s="45"/>
      <c r="PB4" s="45"/>
      <c r="PC4" s="45"/>
      <c r="PD4" s="45"/>
      <c r="PE4" s="45"/>
      <c r="PF4" s="45"/>
      <c r="PG4" s="45"/>
      <c r="PH4" s="45"/>
      <c r="PI4" s="45"/>
      <c r="PJ4" s="45"/>
      <c r="PK4" s="45"/>
      <c r="PL4" s="45"/>
      <c r="PM4" s="45"/>
      <c r="PN4" s="45"/>
      <c r="PO4" s="45"/>
      <c r="PP4" s="45"/>
      <c r="PQ4" s="45"/>
      <c r="PR4" s="45"/>
      <c r="PS4" s="45"/>
      <c r="PT4" s="45"/>
      <c r="PU4" s="45"/>
      <c r="PV4" s="45"/>
      <c r="PW4" s="45"/>
      <c r="PX4" s="45"/>
      <c r="PY4" s="45"/>
      <c r="PZ4" s="45"/>
      <c r="QA4" s="45"/>
      <c r="QB4" s="45"/>
      <c r="QC4" s="45"/>
      <c r="QD4" s="45"/>
      <c r="QE4" s="45"/>
      <c r="QF4" s="45"/>
      <c r="QG4" s="45"/>
      <c r="QH4" s="45"/>
      <c r="QI4" s="45"/>
      <c r="QJ4" s="45"/>
      <c r="QK4" s="45"/>
      <c r="QL4" s="45"/>
      <c r="QM4" s="45"/>
      <c r="QN4" s="45"/>
      <c r="QO4" s="45"/>
      <c r="QP4" s="45"/>
      <c r="QQ4" s="45"/>
      <c r="QR4" s="45"/>
      <c r="QS4" s="45"/>
      <c r="QT4" s="45"/>
      <c r="QU4" s="45"/>
      <c r="QV4" s="45"/>
      <c r="QW4" s="45"/>
      <c r="QX4" s="45"/>
      <c r="QY4" s="45"/>
      <c r="QZ4" s="45"/>
      <c r="RA4" s="45"/>
      <c r="RB4" s="45"/>
      <c r="RC4" s="45"/>
      <c r="RD4" s="45"/>
      <c r="RE4" s="45"/>
      <c r="RF4" s="45"/>
      <c r="RG4" s="45"/>
      <c r="RH4" s="45"/>
      <c r="RI4" s="45"/>
      <c r="RJ4" s="45"/>
      <c r="RK4" s="45"/>
      <c r="RL4" s="45"/>
      <c r="RM4" s="45"/>
      <c r="RN4" s="45"/>
      <c r="RO4" s="45"/>
      <c r="RP4" s="45"/>
      <c r="RQ4" s="45"/>
      <c r="RR4" s="45"/>
      <c r="RS4" s="45"/>
      <c r="RT4" s="45"/>
      <c r="RU4" s="45"/>
      <c r="RV4" s="45"/>
      <c r="RW4" s="45"/>
      <c r="RX4" s="45"/>
      <c r="RY4" s="45"/>
      <c r="RZ4" s="45"/>
      <c r="SA4" s="45"/>
      <c r="SB4" s="45"/>
      <c r="SC4" s="45"/>
      <c r="SD4" s="45"/>
      <c r="SE4" s="45"/>
      <c r="SF4" s="45"/>
      <c r="SG4" s="45"/>
      <c r="SH4" s="45"/>
      <c r="SI4" s="45"/>
      <c r="SJ4" s="45"/>
      <c r="SK4" s="45"/>
      <c r="SL4" s="45"/>
      <c r="SM4" s="45"/>
      <c r="SN4" s="45"/>
      <c r="SO4" s="45"/>
      <c r="SP4" s="45"/>
      <c r="SQ4" s="45"/>
      <c r="SR4" s="45"/>
      <c r="SS4" s="45"/>
      <c r="ST4" s="45"/>
      <c r="SU4" s="45"/>
      <c r="SV4" s="45"/>
      <c r="SW4" s="45"/>
      <c r="SX4" s="45"/>
      <c r="SY4" s="45"/>
      <c r="SZ4" s="45"/>
      <c r="TA4" s="45"/>
      <c r="TB4" s="45"/>
      <c r="TC4" s="45"/>
      <c r="TD4" s="45"/>
      <c r="TE4" s="45"/>
      <c r="TF4" s="45"/>
      <c r="TG4" s="45"/>
      <c r="TH4" s="45"/>
      <c r="TI4" s="45"/>
      <c r="TJ4" s="45"/>
      <c r="TK4" s="45"/>
      <c r="TL4" s="45"/>
      <c r="TM4" s="45"/>
      <c r="TN4" s="45"/>
      <c r="TO4" s="45"/>
      <c r="TP4" s="45"/>
      <c r="TQ4" s="45"/>
      <c r="TR4" s="45"/>
      <c r="TS4" s="45"/>
      <c r="TT4" s="45"/>
      <c r="TU4" s="45"/>
      <c r="TV4" s="45"/>
      <c r="TW4" s="45"/>
      <c r="TX4" s="45"/>
      <c r="TY4" s="45"/>
      <c r="TZ4" s="45"/>
      <c r="UA4" s="45"/>
      <c r="UB4" s="45"/>
      <c r="UC4" s="45"/>
      <c r="UD4" s="45"/>
      <c r="UE4" s="45"/>
      <c r="UF4" s="45"/>
      <c r="UG4" s="45"/>
      <c r="UH4" s="45"/>
      <c r="UI4" s="45"/>
      <c r="UJ4" s="45"/>
      <c r="UK4" s="45"/>
      <c r="UL4" s="45"/>
      <c r="UM4" s="45"/>
      <c r="UN4" s="45"/>
      <c r="UO4" s="45"/>
      <c r="UP4" s="45"/>
      <c r="UQ4" s="45"/>
      <c r="UR4" s="45"/>
      <c r="US4" s="45"/>
      <c r="UT4" s="45"/>
      <c r="UU4" s="45"/>
      <c r="UV4" s="45"/>
      <c r="UW4" s="45"/>
      <c r="UX4" s="45"/>
      <c r="UY4" s="45"/>
      <c r="UZ4" s="45"/>
      <c r="VA4" s="45"/>
      <c r="VB4" s="45"/>
      <c r="VC4" s="45"/>
      <c r="VD4" s="45"/>
      <c r="VE4" s="45"/>
      <c r="VF4" s="45"/>
      <c r="VG4" s="45"/>
      <c r="VH4" s="45"/>
      <c r="VI4" s="45"/>
      <c r="VJ4" s="45"/>
      <c r="VK4" s="45"/>
      <c r="VL4" s="45"/>
      <c r="VM4" s="45"/>
      <c r="VN4" s="45"/>
      <c r="VO4" s="45"/>
      <c r="VP4" s="45"/>
      <c r="VQ4" s="45"/>
      <c r="VR4" s="45"/>
      <c r="VS4" s="45"/>
      <c r="VT4" s="45"/>
      <c r="VU4" s="45"/>
      <c r="VV4" s="45"/>
      <c r="VW4" s="45"/>
      <c r="VX4" s="45"/>
      <c r="VY4" s="45"/>
      <c r="VZ4" s="45"/>
      <c r="WA4" s="45"/>
      <c r="WB4" s="45"/>
      <c r="WC4" s="45"/>
      <c r="WD4" s="45"/>
      <c r="WE4" s="45"/>
      <c r="WF4" s="45"/>
      <c r="WG4" s="45"/>
      <c r="WH4" s="45"/>
      <c r="WI4" s="45"/>
      <c r="WJ4" s="45"/>
      <c r="WK4" s="45"/>
      <c r="WL4" s="45"/>
      <c r="WM4" s="45"/>
      <c r="WN4" s="45"/>
      <c r="WO4" s="45"/>
      <c r="WP4" s="45"/>
      <c r="WQ4" s="45"/>
      <c r="WR4" s="45"/>
      <c r="WS4" s="45"/>
      <c r="WT4" s="45"/>
      <c r="WU4" s="45"/>
      <c r="WV4" s="45"/>
      <c r="WW4" s="45"/>
      <c r="WX4" s="45"/>
      <c r="WY4" s="45"/>
      <c r="WZ4" s="45"/>
      <c r="XA4" s="45"/>
      <c r="XB4" s="45"/>
      <c r="XC4" s="45"/>
      <c r="XD4" s="45"/>
      <c r="XE4" s="45"/>
      <c r="XF4" s="45"/>
      <c r="XG4" s="45"/>
      <c r="XH4" s="45"/>
      <c r="XI4" s="45"/>
      <c r="XJ4" s="45"/>
      <c r="XK4" s="45"/>
      <c r="XL4" s="45"/>
      <c r="XM4" s="45"/>
      <c r="XN4" s="45"/>
      <c r="XO4" s="45"/>
      <c r="XP4" s="45"/>
      <c r="XQ4" s="45"/>
      <c r="XR4" s="45"/>
      <c r="XS4" s="45"/>
      <c r="XT4" s="45"/>
      <c r="XU4" s="45"/>
      <c r="XV4" s="45"/>
      <c r="XW4" s="45"/>
      <c r="XX4" s="45"/>
      <c r="XY4" s="45"/>
      <c r="XZ4" s="45"/>
      <c r="YA4" s="45"/>
      <c r="YB4" s="45"/>
      <c r="YC4" s="45"/>
      <c r="YD4" s="45"/>
      <c r="YE4" s="45"/>
      <c r="YF4" s="45"/>
      <c r="YG4" s="45"/>
      <c r="YH4" s="45"/>
      <c r="YI4" s="45"/>
      <c r="YJ4" s="45"/>
      <c r="YK4" s="45"/>
      <c r="YL4" s="45"/>
      <c r="YM4" s="45"/>
      <c r="YN4" s="45"/>
      <c r="YO4" s="45"/>
      <c r="YP4" s="45"/>
      <c r="YQ4" s="45"/>
      <c r="YR4" s="45"/>
      <c r="YS4" s="45"/>
      <c r="YT4" s="45"/>
      <c r="YU4" s="45"/>
      <c r="YV4" s="45"/>
      <c r="YW4" s="45"/>
      <c r="YX4" s="45"/>
      <c r="YY4" s="45"/>
      <c r="YZ4" s="45"/>
      <c r="ZA4" s="45"/>
      <c r="ZB4" s="45"/>
      <c r="ZC4" s="45"/>
      <c r="ZD4" s="45"/>
      <c r="ZE4" s="45"/>
      <c r="ZF4" s="45"/>
      <c r="ZG4" s="45"/>
      <c r="ZH4" s="45"/>
      <c r="ZI4" s="45"/>
      <c r="ZJ4" s="45"/>
      <c r="ZK4" s="45"/>
      <c r="ZL4" s="45"/>
      <c r="ZM4" s="45"/>
      <c r="ZN4" s="45"/>
      <c r="ZO4" s="45"/>
      <c r="ZP4" s="45"/>
      <c r="ZQ4" s="45"/>
      <c r="ZR4" s="45"/>
      <c r="ZS4" s="45"/>
      <c r="ZT4" s="45"/>
      <c r="ZU4" s="45"/>
      <c r="ZV4" s="45"/>
      <c r="ZW4" s="45"/>
      <c r="ZX4" s="45"/>
      <c r="ZY4" s="45"/>
      <c r="ZZ4" s="45"/>
      <c r="AAA4" s="45"/>
      <c r="AAB4" s="45"/>
      <c r="AAC4" s="45"/>
      <c r="AAD4" s="45"/>
      <c r="AAE4" s="45"/>
      <c r="AAF4" s="45"/>
      <c r="AAG4" s="45"/>
      <c r="AAH4" s="45"/>
      <c r="AAI4" s="45"/>
      <c r="AAJ4" s="45"/>
      <c r="AAK4" s="45"/>
      <c r="AAL4" s="45"/>
      <c r="AAM4" s="45"/>
      <c r="AAN4" s="45"/>
      <c r="AAO4" s="45"/>
      <c r="AAP4" s="45"/>
      <c r="AAQ4" s="45"/>
      <c r="AAR4" s="45"/>
      <c r="AAS4" s="45"/>
      <c r="AAT4" s="45"/>
      <c r="AAU4" s="45"/>
      <c r="AAV4" s="45"/>
      <c r="AAW4" s="45"/>
      <c r="AAX4" s="45"/>
      <c r="AAY4" s="45"/>
      <c r="AAZ4" s="45"/>
      <c r="ABA4" s="45"/>
      <c r="ABB4" s="45"/>
      <c r="ABC4" s="45"/>
      <c r="ABD4" s="45"/>
      <c r="ABE4" s="45"/>
      <c r="ABF4" s="45"/>
      <c r="ABG4" s="45"/>
      <c r="ABH4" s="45"/>
      <c r="ABI4" s="45"/>
      <c r="ABJ4" s="45"/>
      <c r="ABK4" s="45"/>
      <c r="ABL4" s="45"/>
      <c r="ABM4" s="45"/>
      <c r="ABN4" s="45"/>
      <c r="ABO4" s="45"/>
      <c r="ABP4" s="45"/>
      <c r="ABQ4" s="45"/>
      <c r="ABR4" s="45"/>
      <c r="ABS4" s="45"/>
      <c r="ABT4" s="45"/>
      <c r="ABU4" s="45"/>
      <c r="ABV4" s="45"/>
      <c r="ABW4" s="45"/>
      <c r="ABX4" s="45"/>
      <c r="ABY4" s="45"/>
      <c r="ABZ4" s="45"/>
      <c r="ACA4" s="45"/>
      <c r="ACB4" s="45"/>
      <c r="ACC4" s="45"/>
      <c r="ACD4" s="45"/>
      <c r="ACE4" s="45"/>
      <c r="ACF4" s="45"/>
      <c r="ACG4" s="45"/>
      <c r="ACH4" s="45"/>
      <c r="ACI4" s="45"/>
      <c r="ACJ4" s="45"/>
      <c r="ACK4" s="45"/>
      <c r="ACL4" s="45"/>
      <c r="ACM4" s="45"/>
      <c r="ACN4" s="45"/>
      <c r="ACO4" s="45"/>
      <c r="ACP4" s="45"/>
      <c r="ACQ4" s="45"/>
      <c r="ACR4" s="45"/>
      <c r="ACS4" s="45"/>
      <c r="ACT4" s="45"/>
      <c r="ACU4" s="45"/>
      <c r="ACV4" s="45"/>
      <c r="ACW4" s="45"/>
      <c r="ACX4" s="45"/>
      <c r="ACY4" s="45"/>
      <c r="ACZ4" s="45"/>
      <c r="ADA4" s="45"/>
      <c r="ADB4" s="45"/>
      <c r="ADC4" s="45"/>
      <c r="ADD4" s="45"/>
      <c r="ADE4" s="45"/>
      <c r="ADF4" s="45"/>
      <c r="ADG4" s="45"/>
      <c r="ADH4" s="45"/>
      <c r="ADI4" s="45"/>
      <c r="ADJ4" s="45"/>
      <c r="ADK4" s="45"/>
      <c r="ADL4" s="45"/>
      <c r="ADM4" s="45"/>
      <c r="ADN4" s="45"/>
      <c r="ADO4" s="45"/>
      <c r="ADP4" s="45"/>
      <c r="ADQ4" s="45"/>
      <c r="ADR4" s="45"/>
      <c r="ADS4" s="45"/>
      <c r="ADT4" s="45"/>
      <c r="ADU4" s="45"/>
      <c r="ADV4" s="45"/>
      <c r="ADW4" s="45"/>
      <c r="ADX4" s="45"/>
      <c r="ADY4" s="45"/>
      <c r="ADZ4" s="45"/>
      <c r="AEA4" s="45"/>
      <c r="AEB4" s="45"/>
      <c r="AEC4" s="45"/>
      <c r="AED4" s="45"/>
      <c r="AEE4" s="45"/>
      <c r="AEF4" s="45"/>
      <c r="AEG4" s="45"/>
      <c r="AEH4" s="45"/>
      <c r="AEI4" s="45"/>
      <c r="AEJ4" s="45"/>
      <c r="AEK4" s="45"/>
      <c r="AEL4" s="45"/>
      <c r="AEM4" s="45"/>
      <c r="AEN4" s="45"/>
      <c r="AEO4" s="45"/>
      <c r="AEP4" s="45"/>
      <c r="AEQ4" s="45"/>
      <c r="AER4" s="45"/>
      <c r="AES4" s="45"/>
      <c r="AET4" s="45"/>
      <c r="AEU4" s="45"/>
      <c r="AEV4" s="45"/>
      <c r="AEW4" s="45"/>
      <c r="AEX4" s="45"/>
      <c r="AEY4" s="45"/>
      <c r="AEZ4" s="45"/>
      <c r="AFA4" s="45"/>
      <c r="AFB4" s="45"/>
      <c r="AFC4" s="45"/>
      <c r="AFD4" s="45"/>
      <c r="AFE4" s="45"/>
      <c r="AFF4" s="45"/>
      <c r="AFG4" s="45"/>
      <c r="AFH4" s="45"/>
      <c r="AFI4" s="45"/>
      <c r="AFJ4" s="45"/>
      <c r="AFK4" s="45"/>
      <c r="AFL4" s="45"/>
      <c r="AFM4" s="45"/>
      <c r="AFN4" s="45"/>
      <c r="AFO4" s="45"/>
      <c r="AFP4" s="45"/>
      <c r="AFQ4" s="45"/>
      <c r="AFR4" s="45"/>
      <c r="AFS4" s="45"/>
      <c r="AFT4" s="45"/>
      <c r="AFU4" s="45"/>
      <c r="AFV4" s="45"/>
      <c r="AFW4" s="45"/>
      <c r="AFX4" s="45"/>
      <c r="AFY4" s="45"/>
      <c r="AFZ4" s="45"/>
      <c r="AGA4" s="45"/>
      <c r="AGB4" s="45"/>
      <c r="AGC4" s="45"/>
      <c r="AGD4" s="45"/>
      <c r="AGE4" s="45"/>
      <c r="AGF4" s="45"/>
      <c r="AGG4" s="45"/>
      <c r="AGH4" s="45"/>
      <c r="AGI4" s="45"/>
      <c r="AGJ4" s="45"/>
      <c r="AGK4" s="45"/>
      <c r="AGL4" s="45"/>
      <c r="AGM4" s="45"/>
      <c r="AGN4" s="45"/>
      <c r="AGO4" s="45"/>
      <c r="AGP4" s="45"/>
      <c r="AGQ4" s="45"/>
      <c r="AGR4" s="45"/>
      <c r="AGS4" s="45"/>
      <c r="AGT4" s="45"/>
      <c r="AGU4" s="45"/>
      <c r="AGV4" s="45"/>
      <c r="AGW4" s="45"/>
      <c r="AGX4" s="45"/>
      <c r="AGY4" s="45"/>
      <c r="AGZ4" s="45"/>
      <c r="AHA4" s="45"/>
      <c r="AHB4" s="45"/>
      <c r="AHC4" s="45"/>
      <c r="AHD4" s="45"/>
      <c r="AHE4" s="45"/>
      <c r="AHF4" s="45"/>
      <c r="AHG4" s="45"/>
      <c r="AHH4" s="45"/>
      <c r="AHI4" s="45"/>
      <c r="AHJ4" s="45"/>
      <c r="AHK4" s="45"/>
      <c r="AHL4" s="45"/>
      <c r="AHM4" s="45"/>
      <c r="AHN4" s="45"/>
      <c r="AHO4" s="45"/>
      <c r="AHP4" s="45"/>
      <c r="AHQ4" s="45"/>
      <c r="AHR4" s="45"/>
      <c r="AHS4" s="45"/>
      <c r="AHT4" s="45"/>
      <c r="AHU4" s="45"/>
      <c r="AHV4" s="45"/>
      <c r="AHW4" s="45"/>
      <c r="AHX4" s="45"/>
      <c r="AHY4" s="45"/>
      <c r="AHZ4" s="45"/>
      <c r="AIA4" s="45"/>
      <c r="AIB4" s="45"/>
      <c r="AIC4" s="45"/>
      <c r="AID4" s="45"/>
      <c r="AIE4" s="45"/>
      <c r="AIF4" s="45"/>
      <c r="AIG4" s="45"/>
      <c r="AIH4" s="45"/>
      <c r="AII4" s="45"/>
      <c r="AIJ4" s="45"/>
      <c r="AIK4" s="45"/>
      <c r="AIL4" s="45"/>
      <c r="AIM4" s="45"/>
      <c r="AIN4" s="45"/>
      <c r="AIO4" s="45"/>
      <c r="AIP4" s="45"/>
      <c r="AIQ4" s="45"/>
      <c r="AIR4" s="45"/>
      <c r="AIS4" s="45"/>
      <c r="AIT4" s="45"/>
      <c r="AIU4" s="45"/>
      <c r="AIV4" s="45"/>
      <c r="AIW4" s="45"/>
      <c r="AIX4" s="45"/>
      <c r="AIY4" s="45"/>
      <c r="AIZ4" s="45"/>
      <c r="AJA4" s="45"/>
      <c r="AJB4" s="45"/>
      <c r="AJC4" s="45"/>
      <c r="AJD4" s="45"/>
      <c r="AJE4" s="45"/>
      <c r="AJF4" s="45"/>
      <c r="AJG4" s="45"/>
      <c r="AJH4" s="45"/>
      <c r="AJI4" s="45"/>
      <c r="AJJ4" s="45"/>
      <c r="AJK4" s="45"/>
      <c r="AJL4" s="45"/>
      <c r="AJM4" s="45"/>
      <c r="AJN4" s="45"/>
      <c r="AJO4" s="45"/>
      <c r="AJP4" s="45"/>
      <c r="AJQ4" s="45"/>
      <c r="AJR4" s="45"/>
      <c r="AJS4" s="45"/>
      <c r="AJT4" s="45"/>
      <c r="AJU4" s="45"/>
      <c r="AJV4" s="45"/>
      <c r="AJW4" s="45"/>
      <c r="AJX4" s="45"/>
      <c r="AJY4" s="45"/>
      <c r="AJZ4" s="45"/>
      <c r="AKA4" s="45"/>
      <c r="AKB4" s="45"/>
      <c r="AKC4" s="45"/>
      <c r="AKD4" s="45"/>
      <c r="AKE4" s="45"/>
      <c r="AKF4" s="45"/>
      <c r="AKG4" s="45"/>
      <c r="AKH4" s="45"/>
      <c r="AKI4" s="45"/>
      <c r="AKJ4" s="45"/>
      <c r="AKK4" s="45"/>
      <c r="AKL4" s="45"/>
      <c r="AKM4" s="45"/>
      <c r="AKN4" s="45"/>
      <c r="AKO4" s="45"/>
      <c r="AKP4" s="45"/>
      <c r="AKQ4" s="45"/>
      <c r="AKR4" s="45"/>
      <c r="AKS4" s="45"/>
      <c r="AKT4" s="45"/>
      <c r="AKU4" s="45"/>
      <c r="AKV4" s="45"/>
      <c r="AKW4" s="45"/>
      <c r="AKX4" s="45"/>
      <c r="AKY4" s="45"/>
      <c r="AKZ4" s="45"/>
      <c r="ALA4" s="45"/>
      <c r="ALB4" s="45"/>
      <c r="ALC4" s="45"/>
      <c r="ALD4" s="45"/>
      <c r="ALE4" s="45"/>
      <c r="ALF4" s="45"/>
      <c r="ALG4" s="45"/>
      <c r="ALH4" s="45"/>
      <c r="ALI4" s="45"/>
      <c r="ALJ4" s="45"/>
      <c r="ALK4" s="45"/>
      <c r="ALL4" s="45"/>
      <c r="ALM4" s="45"/>
      <c r="ALN4" s="45"/>
      <c r="ALO4" s="45"/>
      <c r="ALP4" s="45"/>
      <c r="ALQ4" s="45"/>
      <c r="ALR4" s="45"/>
      <c r="ALS4" s="45"/>
    </row>
    <row r="5" spans="1:1007" ht="45" customHeight="1" x14ac:dyDescent="0.25">
      <c r="A5" s="4" t="s">
        <v>0</v>
      </c>
      <c r="B5" s="4" t="s">
        <v>1</v>
      </c>
      <c r="C5" s="24" t="s">
        <v>2</v>
      </c>
      <c r="D5" s="24" t="s">
        <v>3</v>
      </c>
      <c r="E5" s="25" t="s">
        <v>36</v>
      </c>
      <c r="F5" s="25" t="s">
        <v>40</v>
      </c>
      <c r="G5" s="25" t="s">
        <v>41</v>
      </c>
      <c r="H5" s="25" t="s">
        <v>42</v>
      </c>
      <c r="I5" s="25" t="s">
        <v>38</v>
      </c>
      <c r="J5" s="25" t="s">
        <v>39</v>
      </c>
      <c r="K5" s="25" t="s">
        <v>43</v>
      </c>
      <c r="L5" s="25" t="s">
        <v>37</v>
      </c>
    </row>
    <row r="6" spans="1:1007" x14ac:dyDescent="0.25">
      <c r="A6" s="1" t="s">
        <v>4</v>
      </c>
      <c r="C6" s="6"/>
      <c r="D6" s="24" t="s">
        <v>55</v>
      </c>
      <c r="E6" s="24" t="s">
        <v>55</v>
      </c>
      <c r="F6" s="24" t="s">
        <v>55</v>
      </c>
      <c r="G6" s="24" t="s">
        <v>55</v>
      </c>
      <c r="H6" s="24" t="s">
        <v>55</v>
      </c>
      <c r="I6" s="24" t="s">
        <v>55</v>
      </c>
      <c r="J6" s="24" t="s">
        <v>55</v>
      </c>
      <c r="K6" s="24" t="s">
        <v>55</v>
      </c>
      <c r="L6" s="24" t="s">
        <v>55</v>
      </c>
    </row>
    <row r="7" spans="1:1007" x14ac:dyDescent="0.25">
      <c r="A7" s="42"/>
      <c r="B7" s="2" t="s">
        <v>8</v>
      </c>
      <c r="C7" s="24" t="s">
        <v>9</v>
      </c>
      <c r="D7" s="24">
        <f t="shared" ref="D7:D19" si="0">E7+F7+G7+H7+I7+J7+K7+L7</f>
        <v>10600</v>
      </c>
      <c r="E7" s="41">
        <f>2960</f>
        <v>2960</v>
      </c>
      <c r="F7" s="32">
        <f>3740+180</f>
        <v>3920</v>
      </c>
      <c r="G7" s="32">
        <v>3720</v>
      </c>
      <c r="H7" s="26"/>
      <c r="I7" s="22"/>
      <c r="J7" s="26"/>
      <c r="K7" s="26"/>
      <c r="L7" s="26"/>
    </row>
    <row r="8" spans="1:1007" x14ac:dyDescent="0.25">
      <c r="A8" s="1" t="s">
        <v>10</v>
      </c>
      <c r="B8" s="2" t="s">
        <v>11</v>
      </c>
      <c r="C8" s="44" t="s">
        <v>21</v>
      </c>
      <c r="D8" s="44">
        <f t="shared" ref="D8:D10" si="1">E8+F8+G8+H8+I8+J8+K8+L8</f>
        <v>5350</v>
      </c>
      <c r="E8" s="37">
        <f>1700</f>
        <v>1700</v>
      </c>
      <c r="F8" s="38">
        <f>1200+130</f>
        <v>1330</v>
      </c>
      <c r="G8" s="34">
        <v>2320</v>
      </c>
      <c r="H8" s="26"/>
      <c r="I8" s="22"/>
      <c r="J8" s="26"/>
      <c r="K8" s="26"/>
      <c r="L8" s="26"/>
    </row>
    <row r="9" spans="1:1007" x14ac:dyDescent="0.25">
      <c r="A9" s="11"/>
      <c r="B9" s="45" t="s">
        <v>13</v>
      </c>
      <c r="C9" s="44" t="s">
        <v>33</v>
      </c>
      <c r="D9" s="44">
        <f t="shared" si="1"/>
        <v>4720</v>
      </c>
      <c r="E9" s="40">
        <f>1600</f>
        <v>1600</v>
      </c>
      <c r="F9" s="34">
        <f>1540+80</f>
        <v>1620</v>
      </c>
      <c r="G9" s="38">
        <v>1500</v>
      </c>
      <c r="H9" s="26"/>
      <c r="I9" s="22"/>
      <c r="J9" s="26"/>
      <c r="K9" s="26"/>
      <c r="L9" s="26"/>
    </row>
    <row r="10" spans="1:1007" x14ac:dyDescent="0.25">
      <c r="A10" s="1" t="s">
        <v>14</v>
      </c>
      <c r="B10" s="45" t="s">
        <v>15</v>
      </c>
      <c r="C10" s="44" t="s">
        <v>17</v>
      </c>
      <c r="D10" s="44">
        <f t="shared" si="1"/>
        <v>4270</v>
      </c>
      <c r="E10" s="44">
        <f>940</f>
        <v>940</v>
      </c>
      <c r="F10" s="36">
        <f>1500+50</f>
        <v>1550</v>
      </c>
      <c r="G10" s="36">
        <v>1780</v>
      </c>
      <c r="H10" s="26"/>
      <c r="I10" s="22"/>
      <c r="J10" s="26"/>
      <c r="K10" s="26"/>
      <c r="L10" s="26"/>
    </row>
    <row r="11" spans="1:1007" x14ac:dyDescent="0.25">
      <c r="A11" s="13"/>
      <c r="B11" s="45" t="s">
        <v>16</v>
      </c>
      <c r="C11" s="24" t="s">
        <v>12</v>
      </c>
      <c r="D11" s="24">
        <f t="shared" si="0"/>
        <v>3960</v>
      </c>
      <c r="E11" s="39">
        <f>2680</f>
        <v>2680</v>
      </c>
      <c r="F11" s="26">
        <f>720</f>
        <v>720</v>
      </c>
      <c r="G11" s="22">
        <v>560</v>
      </c>
      <c r="H11" s="22"/>
      <c r="I11" s="22"/>
      <c r="J11" s="22"/>
      <c r="K11" s="22"/>
      <c r="L11" s="26"/>
    </row>
    <row r="12" spans="1:1007" x14ac:dyDescent="0.25">
      <c r="A12" s="1" t="s">
        <v>18</v>
      </c>
      <c r="B12" s="45" t="s">
        <v>19</v>
      </c>
      <c r="C12" s="44" t="s">
        <v>32</v>
      </c>
      <c r="D12" s="44">
        <f t="shared" ref="D12:D16" si="2">E12+F12+G12+H12+I12+J12+K12+L12</f>
        <v>3380</v>
      </c>
      <c r="E12" s="28">
        <f>1200</f>
        <v>1200</v>
      </c>
      <c r="F12" s="26">
        <f>1040</f>
        <v>1040</v>
      </c>
      <c r="G12" s="30">
        <v>1140</v>
      </c>
      <c r="H12" s="22"/>
      <c r="I12" s="22"/>
      <c r="J12" s="22"/>
      <c r="K12" s="22"/>
      <c r="L12" s="22"/>
    </row>
    <row r="13" spans="1:1007" x14ac:dyDescent="0.25">
      <c r="A13" s="18"/>
      <c r="B13" s="45" t="s">
        <v>20</v>
      </c>
      <c r="C13" s="44" t="s">
        <v>34</v>
      </c>
      <c r="D13" s="44">
        <f t="shared" si="2"/>
        <v>2400</v>
      </c>
      <c r="E13" s="44">
        <f>720</f>
        <v>720</v>
      </c>
      <c r="F13" s="26">
        <f>1020+100</f>
        <v>1120</v>
      </c>
      <c r="G13" s="26">
        <v>560</v>
      </c>
      <c r="H13" s="22"/>
      <c r="I13" s="22"/>
      <c r="J13" s="22"/>
      <c r="K13" s="22"/>
      <c r="L13" s="22"/>
    </row>
    <row r="14" spans="1:1007" x14ac:dyDescent="0.25">
      <c r="A14" s="1" t="s">
        <v>22</v>
      </c>
      <c r="B14" s="45" t="s">
        <v>23</v>
      </c>
      <c r="C14" s="44" t="s">
        <v>31</v>
      </c>
      <c r="D14" s="44">
        <f t="shared" si="2"/>
        <v>1280</v>
      </c>
      <c r="E14" s="22">
        <f>720</f>
        <v>720</v>
      </c>
      <c r="F14" s="26">
        <f>560</f>
        <v>560</v>
      </c>
      <c r="G14" s="26">
        <v>0</v>
      </c>
      <c r="H14" s="26"/>
      <c r="I14" s="22"/>
      <c r="J14" s="22"/>
      <c r="K14" s="22"/>
      <c r="L14" s="22"/>
    </row>
    <row r="15" spans="1:1007" x14ac:dyDescent="0.25">
      <c r="A15" s="14"/>
      <c r="B15" s="45" t="s">
        <v>24</v>
      </c>
      <c r="C15" s="22" t="s">
        <v>45</v>
      </c>
      <c r="D15" s="44">
        <f t="shared" si="2"/>
        <v>980</v>
      </c>
      <c r="E15" s="44">
        <f>230</f>
        <v>230</v>
      </c>
      <c r="F15" s="30">
        <f>750</f>
        <v>750</v>
      </c>
      <c r="G15" s="26">
        <v>0</v>
      </c>
      <c r="H15" s="22"/>
      <c r="I15" s="22"/>
      <c r="J15" s="22"/>
      <c r="K15" s="22"/>
      <c r="L15" s="22"/>
    </row>
    <row r="16" spans="1:1007" x14ac:dyDescent="0.25">
      <c r="A16" s="20"/>
      <c r="B16" s="45" t="s">
        <v>25</v>
      </c>
      <c r="C16" s="44" t="s">
        <v>49</v>
      </c>
      <c r="D16" s="44">
        <f t="shared" si="2"/>
        <v>890</v>
      </c>
      <c r="E16" s="22">
        <v>0</v>
      </c>
      <c r="F16" s="26">
        <v>470</v>
      </c>
      <c r="G16" s="22">
        <v>420</v>
      </c>
      <c r="H16" s="22"/>
      <c r="I16" s="22"/>
      <c r="J16" s="22"/>
      <c r="K16" s="22"/>
      <c r="L16" s="22"/>
    </row>
    <row r="17" spans="2:12" x14ac:dyDescent="0.25">
      <c r="B17" s="45" t="s">
        <v>26</v>
      </c>
      <c r="C17" s="44" t="s">
        <v>51</v>
      </c>
      <c r="D17" s="44">
        <f>E17+F17+G17+H17+I17+J17+K17+L17</f>
        <v>560</v>
      </c>
      <c r="E17" s="22">
        <f>100</f>
        <v>100</v>
      </c>
      <c r="F17" s="26">
        <f>360</f>
        <v>360</v>
      </c>
      <c r="G17" s="22">
        <v>100</v>
      </c>
      <c r="H17" s="22"/>
      <c r="I17" s="22"/>
      <c r="J17" s="22"/>
      <c r="K17" s="22"/>
      <c r="L17" s="22"/>
    </row>
    <row r="18" spans="2:12" x14ac:dyDescent="0.25">
      <c r="B18" s="45" t="s">
        <v>27</v>
      </c>
      <c r="C18" s="24" t="s">
        <v>29</v>
      </c>
      <c r="D18" s="24">
        <f t="shared" si="0"/>
        <v>520</v>
      </c>
      <c r="E18" s="24">
        <v>180</v>
      </c>
      <c r="F18" s="26">
        <v>340</v>
      </c>
      <c r="G18" s="22">
        <v>0</v>
      </c>
      <c r="H18" s="22"/>
      <c r="I18" s="22"/>
      <c r="J18" s="22"/>
      <c r="K18" s="22"/>
      <c r="L18" s="22"/>
    </row>
    <row r="19" spans="2:12" x14ac:dyDescent="0.25">
      <c r="B19" s="45" t="s">
        <v>28</v>
      </c>
      <c r="C19" s="24" t="s">
        <v>50</v>
      </c>
      <c r="D19" s="24">
        <f t="shared" si="0"/>
        <v>500</v>
      </c>
      <c r="E19" s="22">
        <v>0</v>
      </c>
      <c r="F19" s="26">
        <f>420+80</f>
        <v>500</v>
      </c>
      <c r="G19" s="22">
        <v>0</v>
      </c>
      <c r="H19" s="22"/>
      <c r="I19" s="22"/>
      <c r="J19" s="22"/>
      <c r="K19" s="22"/>
      <c r="L19" s="22"/>
    </row>
    <row r="20" spans="2:12" x14ac:dyDescent="0.25">
      <c r="B20" s="45" t="s">
        <v>30</v>
      </c>
      <c r="C20" s="24" t="s">
        <v>44</v>
      </c>
      <c r="D20" s="24">
        <f>E20+F20+G20+H20+I20+J20+K20+L20</f>
        <v>210</v>
      </c>
      <c r="E20" s="24">
        <f>210</f>
        <v>210</v>
      </c>
      <c r="F20" s="26">
        <v>0</v>
      </c>
      <c r="G20" s="22">
        <v>0</v>
      </c>
      <c r="H20" s="22"/>
      <c r="I20" s="22"/>
      <c r="J20" s="22"/>
      <c r="K20" s="22"/>
      <c r="L20" s="22"/>
    </row>
    <row r="21" spans="2:12" x14ac:dyDescent="0.25">
      <c r="B21" s="45" t="s">
        <v>52</v>
      </c>
      <c r="C21" s="44" t="s">
        <v>57</v>
      </c>
      <c r="D21" s="44">
        <f>E21+F21+G21+H21+I21+J21+K21+L21</f>
        <v>180</v>
      </c>
      <c r="E21" s="44">
        <v>0</v>
      </c>
      <c r="F21" s="26">
        <v>0</v>
      </c>
      <c r="G21" s="22">
        <v>180</v>
      </c>
      <c r="H21" s="22"/>
      <c r="I21" s="22"/>
      <c r="J21" s="22"/>
      <c r="K21" s="22"/>
      <c r="L21" s="22"/>
    </row>
    <row r="22" spans="2:12" x14ac:dyDescent="0.25">
      <c r="B22" s="45" t="s">
        <v>53</v>
      </c>
      <c r="C22" s="22" t="s">
        <v>47</v>
      </c>
      <c r="D22" s="24">
        <f>E22+F22+G22+H22+I22+J22+K22+L22</f>
        <v>160</v>
      </c>
      <c r="E22" s="24">
        <v>160</v>
      </c>
      <c r="F22" s="26">
        <v>0</v>
      </c>
      <c r="G22" s="22">
        <v>0</v>
      </c>
      <c r="H22" s="26"/>
      <c r="I22" s="22"/>
      <c r="J22" s="22"/>
      <c r="K22" s="22"/>
      <c r="L22" s="22"/>
    </row>
    <row r="23" spans="2:12" x14ac:dyDescent="0.25">
      <c r="B23" s="45" t="s">
        <v>54</v>
      </c>
      <c r="C23" s="22" t="s">
        <v>46</v>
      </c>
      <c r="D23" s="24">
        <f>E23+F23+G23+H23+I23+J23+K23+L23</f>
        <v>130</v>
      </c>
      <c r="E23" s="24">
        <v>130</v>
      </c>
      <c r="F23" s="26">
        <v>0</v>
      </c>
      <c r="G23" s="22">
        <v>0</v>
      </c>
      <c r="H23" s="22"/>
      <c r="I23" s="22"/>
      <c r="J23" s="22"/>
      <c r="K23" s="22"/>
      <c r="L23" s="22"/>
    </row>
    <row r="24" spans="2:12" x14ac:dyDescent="0.25">
      <c r="B24" s="45" t="s">
        <v>54</v>
      </c>
      <c r="C24" s="24" t="s">
        <v>48</v>
      </c>
      <c r="D24" s="24">
        <f>E24+F24+G24+H24+I24+J24+K24+L24</f>
        <v>130</v>
      </c>
      <c r="E24" s="24">
        <v>130</v>
      </c>
      <c r="F24" s="26">
        <v>0</v>
      </c>
      <c r="G24" s="22">
        <v>0</v>
      </c>
      <c r="H24" s="22"/>
      <c r="I24" s="22"/>
      <c r="J24" s="22"/>
      <c r="K24" s="22"/>
      <c r="L24" s="22"/>
    </row>
  </sheetData>
  <mergeCells count="1">
    <mergeCell ref="C2:L2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S22"/>
  <sheetViews>
    <sheetView zoomScale="80" zoomScaleNormal="80" workbookViewId="0">
      <selection activeCell="U19" sqref="U19"/>
    </sheetView>
  </sheetViews>
  <sheetFormatPr defaultRowHeight="15" x14ac:dyDescent="0.25"/>
  <cols>
    <col min="1" max="1" width="8.5" style="1" customWidth="1"/>
    <col min="2" max="2" width="8.5" style="2" customWidth="1"/>
    <col min="3" max="3" width="27" style="3" customWidth="1"/>
    <col min="4" max="4" width="4.625" style="3" customWidth="1"/>
    <col min="5" max="5" width="4.5" style="3" customWidth="1"/>
    <col min="6" max="6" width="5.875" style="3" customWidth="1"/>
    <col min="7" max="7" width="5" style="3" customWidth="1"/>
    <col min="8" max="8" width="5.125" style="3" customWidth="1"/>
    <col min="9" max="9" width="6.125" style="3" customWidth="1"/>
    <col min="10" max="10" width="4.625" style="3" customWidth="1"/>
    <col min="11" max="11" width="5.125" style="3" customWidth="1"/>
    <col min="12" max="12" width="5.875" style="3" customWidth="1"/>
    <col min="13" max="13" width="3.75" style="3" customWidth="1"/>
    <col min="14" max="14" width="9.125" style="3" customWidth="1"/>
    <col min="15" max="15" width="29.375" style="3" bestFit="1" customWidth="1"/>
    <col min="16" max="1007" width="9.125" style="3" customWidth="1"/>
  </cols>
  <sheetData>
    <row r="2" spans="1:22" ht="23.25" x14ac:dyDescent="0.25">
      <c r="C2" s="46" t="s">
        <v>56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23"/>
      <c r="T2" s="23"/>
      <c r="U2" s="23"/>
      <c r="V2" s="23"/>
    </row>
    <row r="4" spans="1:22" ht="45" customHeight="1" x14ac:dyDescent="0.25">
      <c r="A4" s="4" t="s">
        <v>0</v>
      </c>
      <c r="B4" s="4" t="s">
        <v>1</v>
      </c>
      <c r="C4" s="24" t="s">
        <v>2</v>
      </c>
      <c r="D4" s="47" t="s">
        <v>3</v>
      </c>
      <c r="E4" s="47"/>
      <c r="F4" s="47"/>
      <c r="G4" s="48" t="s">
        <v>36</v>
      </c>
      <c r="H4" s="48"/>
      <c r="I4" s="48"/>
      <c r="J4" s="48" t="s">
        <v>40</v>
      </c>
      <c r="K4" s="48"/>
      <c r="L4" s="48"/>
      <c r="N4" s="4" t="s">
        <v>1</v>
      </c>
      <c r="O4" s="24" t="s">
        <v>2</v>
      </c>
      <c r="P4" s="24" t="s">
        <v>3</v>
      </c>
      <c r="Q4" s="25" t="s">
        <v>36</v>
      </c>
      <c r="R4" s="25" t="s">
        <v>40</v>
      </c>
    </row>
    <row r="5" spans="1:22" x14ac:dyDescent="0.25">
      <c r="A5" s="1" t="s">
        <v>4</v>
      </c>
      <c r="C5" s="6"/>
      <c r="D5" s="24" t="s">
        <v>5</v>
      </c>
      <c r="E5" s="24" t="s">
        <v>6</v>
      </c>
      <c r="F5" s="24" t="s">
        <v>7</v>
      </c>
      <c r="G5" s="24" t="s">
        <v>5</v>
      </c>
      <c r="H5" s="24" t="s">
        <v>6</v>
      </c>
      <c r="I5" s="24" t="s">
        <v>7</v>
      </c>
      <c r="J5" s="24" t="s">
        <v>5</v>
      </c>
      <c r="K5" s="24" t="s">
        <v>6</v>
      </c>
      <c r="L5" s="24" t="s">
        <v>7</v>
      </c>
      <c r="N5" s="2"/>
      <c r="O5" s="6"/>
      <c r="P5" s="24" t="s">
        <v>55</v>
      </c>
      <c r="Q5" s="24" t="s">
        <v>55</v>
      </c>
      <c r="R5" s="24" t="s">
        <v>55</v>
      </c>
    </row>
    <row r="6" spans="1:22" x14ac:dyDescent="0.25">
      <c r="A6" s="7"/>
      <c r="B6" s="2" t="s">
        <v>8</v>
      </c>
      <c r="C6" s="24" t="s">
        <v>9</v>
      </c>
      <c r="D6" s="24">
        <f>G6+J6</f>
        <v>18.5</v>
      </c>
      <c r="E6" s="24">
        <f>H6+K6</f>
        <v>7</v>
      </c>
      <c r="F6" s="24">
        <f>I6+L6</f>
        <v>10</v>
      </c>
      <c r="G6" s="8">
        <v>9</v>
      </c>
      <c r="H6" s="8">
        <v>2</v>
      </c>
      <c r="I6" s="9">
        <v>3</v>
      </c>
      <c r="J6" s="32">
        <f>0.5+9</f>
        <v>9.5</v>
      </c>
      <c r="K6" s="32">
        <f>5</f>
        <v>5</v>
      </c>
      <c r="L6" s="33">
        <f>1+6</f>
        <v>7</v>
      </c>
      <c r="N6" s="2" t="s">
        <v>8</v>
      </c>
      <c r="O6" s="24" t="s">
        <v>9</v>
      </c>
      <c r="P6" s="24">
        <f t="shared" ref="P6:P16" si="0">Q6+R6+S6+T6+U6+V6+W6+X6</f>
        <v>6880</v>
      </c>
      <c r="Q6" s="41">
        <f>2960</f>
        <v>2960</v>
      </c>
      <c r="R6" s="32">
        <f>3740+180</f>
        <v>3920</v>
      </c>
    </row>
    <row r="7" spans="1:22" x14ac:dyDescent="0.25">
      <c r="A7" s="1" t="s">
        <v>10</v>
      </c>
      <c r="B7" s="2" t="s">
        <v>11</v>
      </c>
      <c r="C7" s="24" t="s">
        <v>33</v>
      </c>
      <c r="D7" s="24">
        <f t="shared" ref="D7:D22" si="1">G7+J7</f>
        <v>7</v>
      </c>
      <c r="E7" s="24">
        <f t="shared" ref="E7:E22" si="2">H7+K7</f>
        <v>2.5</v>
      </c>
      <c r="F7" s="24">
        <f t="shared" ref="F7:F22" si="3">I7+L7</f>
        <v>10</v>
      </c>
      <c r="G7" s="27">
        <v>4</v>
      </c>
      <c r="H7" s="27">
        <v>1</v>
      </c>
      <c r="I7" s="27">
        <v>4</v>
      </c>
      <c r="J7" s="34">
        <f>3</f>
        <v>3</v>
      </c>
      <c r="K7" s="34">
        <f>0.5+1</f>
        <v>1.5</v>
      </c>
      <c r="L7" s="35">
        <f>6</f>
        <v>6</v>
      </c>
      <c r="N7" s="2" t="s">
        <v>11</v>
      </c>
      <c r="O7" s="24" t="s">
        <v>12</v>
      </c>
      <c r="P7" s="24">
        <f t="shared" si="0"/>
        <v>3400</v>
      </c>
      <c r="Q7" s="39">
        <f>2680</f>
        <v>2680</v>
      </c>
      <c r="R7" s="26">
        <f>720</f>
        <v>720</v>
      </c>
    </row>
    <row r="8" spans="1:22" x14ac:dyDescent="0.25">
      <c r="A8" s="11"/>
      <c r="B8" s="2" t="s">
        <v>13</v>
      </c>
      <c r="C8" s="24" t="s">
        <v>21</v>
      </c>
      <c r="D8" s="24">
        <f t="shared" si="1"/>
        <v>4.5</v>
      </c>
      <c r="E8" s="24">
        <f t="shared" si="2"/>
        <v>6</v>
      </c>
      <c r="F8" s="24">
        <f t="shared" si="3"/>
        <v>9</v>
      </c>
      <c r="G8" s="15">
        <v>2</v>
      </c>
      <c r="H8" s="15">
        <v>3</v>
      </c>
      <c r="I8" s="15">
        <v>7</v>
      </c>
      <c r="J8" s="36">
        <f>0.5+2</f>
        <v>2.5</v>
      </c>
      <c r="K8" s="36">
        <f>3</f>
        <v>3</v>
      </c>
      <c r="L8" s="37">
        <f>2</f>
        <v>2</v>
      </c>
      <c r="N8" s="2" t="s">
        <v>13</v>
      </c>
      <c r="O8" s="24" t="s">
        <v>33</v>
      </c>
      <c r="P8" s="24">
        <f t="shared" si="0"/>
        <v>3220</v>
      </c>
      <c r="Q8" s="40">
        <f>1600</f>
        <v>1600</v>
      </c>
      <c r="R8" s="34">
        <f>1540+80</f>
        <v>1620</v>
      </c>
    </row>
    <row r="9" spans="1:22" x14ac:dyDescent="0.25">
      <c r="A9" s="1" t="s">
        <v>14</v>
      </c>
      <c r="B9" s="2" t="s">
        <v>15</v>
      </c>
      <c r="C9" s="24" t="s">
        <v>12</v>
      </c>
      <c r="D9" s="24">
        <f t="shared" si="1"/>
        <v>3</v>
      </c>
      <c r="E9" s="24">
        <f t="shared" si="2"/>
        <v>7</v>
      </c>
      <c r="F9" s="24">
        <f t="shared" si="3"/>
        <v>15</v>
      </c>
      <c r="G9" s="12">
        <v>2</v>
      </c>
      <c r="H9" s="12">
        <v>6</v>
      </c>
      <c r="I9" s="12">
        <v>12</v>
      </c>
      <c r="J9" s="26">
        <f>1</f>
        <v>1</v>
      </c>
      <c r="K9" s="26">
        <f>1</f>
        <v>1</v>
      </c>
      <c r="L9" s="22">
        <f>3</f>
        <v>3</v>
      </c>
      <c r="N9" s="2" t="s">
        <v>15</v>
      </c>
      <c r="O9" s="24" t="s">
        <v>21</v>
      </c>
      <c r="P9" s="24">
        <f t="shared" si="0"/>
        <v>3030</v>
      </c>
      <c r="Q9" s="37">
        <f>1700</f>
        <v>1700</v>
      </c>
      <c r="R9" s="38">
        <f>1200+130</f>
        <v>1330</v>
      </c>
    </row>
    <row r="10" spans="1:22" x14ac:dyDescent="0.25">
      <c r="A10" s="13"/>
      <c r="B10" s="2" t="s">
        <v>16</v>
      </c>
      <c r="C10" s="24" t="s">
        <v>17</v>
      </c>
      <c r="D10" s="24">
        <f t="shared" si="1"/>
        <v>3</v>
      </c>
      <c r="E10" s="24">
        <f t="shared" si="2"/>
        <v>6</v>
      </c>
      <c r="F10" s="24">
        <f t="shared" si="3"/>
        <v>7.5</v>
      </c>
      <c r="G10" s="24">
        <v>1</v>
      </c>
      <c r="H10" s="24">
        <v>3</v>
      </c>
      <c r="I10" s="24">
        <v>2</v>
      </c>
      <c r="J10" s="38">
        <f>2</f>
        <v>2</v>
      </c>
      <c r="K10" s="38">
        <f>3</f>
        <v>3</v>
      </c>
      <c r="L10" s="15">
        <f>0.5+5</f>
        <v>5.5</v>
      </c>
      <c r="N10" s="2" t="s">
        <v>16</v>
      </c>
      <c r="O10" s="24" t="s">
        <v>17</v>
      </c>
      <c r="P10" s="24">
        <f t="shared" si="0"/>
        <v>2490</v>
      </c>
      <c r="Q10" s="24">
        <f>940</f>
        <v>940</v>
      </c>
      <c r="R10" s="36">
        <f>1500+50</f>
        <v>1550</v>
      </c>
    </row>
    <row r="11" spans="1:22" x14ac:dyDescent="0.25">
      <c r="A11" s="1" t="s">
        <v>18</v>
      </c>
      <c r="B11" s="2" t="s">
        <v>19</v>
      </c>
      <c r="C11" s="24" t="s">
        <v>32</v>
      </c>
      <c r="D11" s="24">
        <f t="shared" si="1"/>
        <v>3</v>
      </c>
      <c r="E11" s="24">
        <f t="shared" si="2"/>
        <v>6</v>
      </c>
      <c r="F11" s="24">
        <f t="shared" si="3"/>
        <v>5</v>
      </c>
      <c r="G11" s="28">
        <v>2</v>
      </c>
      <c r="H11" s="28">
        <v>3</v>
      </c>
      <c r="I11" s="29">
        <v>2</v>
      </c>
      <c r="J11" s="26">
        <f>1</f>
        <v>1</v>
      </c>
      <c r="K11" s="26">
        <f>3</f>
        <v>3</v>
      </c>
      <c r="L11" s="22">
        <f>3</f>
        <v>3</v>
      </c>
      <c r="N11" s="2" t="s">
        <v>19</v>
      </c>
      <c r="O11" s="24" t="s">
        <v>32</v>
      </c>
      <c r="P11" s="24">
        <f t="shared" si="0"/>
        <v>2240</v>
      </c>
      <c r="Q11" s="28">
        <f>1200</f>
        <v>1200</v>
      </c>
      <c r="R11" s="26">
        <f>1040</f>
        <v>1040</v>
      </c>
    </row>
    <row r="12" spans="1:22" x14ac:dyDescent="0.25">
      <c r="A12" s="18"/>
      <c r="B12" s="2" t="s">
        <v>20</v>
      </c>
      <c r="C12" s="22" t="s">
        <v>45</v>
      </c>
      <c r="D12" s="24">
        <f t="shared" si="1"/>
        <v>2.5</v>
      </c>
      <c r="E12" s="24">
        <f t="shared" si="2"/>
        <v>0.5</v>
      </c>
      <c r="F12" s="24">
        <f t="shared" si="3"/>
        <v>2.5</v>
      </c>
      <c r="G12" s="24">
        <v>0.5</v>
      </c>
      <c r="H12" s="24">
        <v>0</v>
      </c>
      <c r="I12" s="24">
        <v>1</v>
      </c>
      <c r="J12" s="30">
        <f>4/2</f>
        <v>2</v>
      </c>
      <c r="K12" s="30">
        <f>1/2</f>
        <v>0.5</v>
      </c>
      <c r="L12" s="31">
        <f>3/2</f>
        <v>1.5</v>
      </c>
      <c r="N12" s="2" t="s">
        <v>20</v>
      </c>
      <c r="O12" s="24" t="s">
        <v>34</v>
      </c>
      <c r="P12" s="24">
        <f t="shared" si="0"/>
        <v>1840</v>
      </c>
      <c r="Q12" s="24">
        <f>720</f>
        <v>720</v>
      </c>
      <c r="R12" s="30">
        <f>1020+100</f>
        <v>1120</v>
      </c>
    </row>
    <row r="13" spans="1:22" x14ac:dyDescent="0.25">
      <c r="A13" s="1" t="s">
        <v>22</v>
      </c>
      <c r="B13" s="2" t="s">
        <v>23</v>
      </c>
      <c r="C13" s="24" t="s">
        <v>31</v>
      </c>
      <c r="D13" s="24">
        <f t="shared" si="1"/>
        <v>1</v>
      </c>
      <c r="E13" s="24">
        <f t="shared" si="2"/>
        <v>2</v>
      </c>
      <c r="F13" s="24">
        <f t="shared" si="3"/>
        <v>7</v>
      </c>
      <c r="G13" s="22">
        <v>1</v>
      </c>
      <c r="H13" s="22">
        <v>1</v>
      </c>
      <c r="I13" s="22">
        <v>3</v>
      </c>
      <c r="J13" s="26">
        <f>0</f>
        <v>0</v>
      </c>
      <c r="K13" s="26">
        <f>1</f>
        <v>1</v>
      </c>
      <c r="L13" s="22">
        <f>4</f>
        <v>4</v>
      </c>
      <c r="N13" s="2" t="s">
        <v>23</v>
      </c>
      <c r="O13" s="24" t="s">
        <v>31</v>
      </c>
      <c r="P13" s="24">
        <f t="shared" si="0"/>
        <v>1280</v>
      </c>
      <c r="Q13" s="22">
        <f>720</f>
        <v>720</v>
      </c>
      <c r="R13" s="26">
        <f>560</f>
        <v>560</v>
      </c>
    </row>
    <row r="14" spans="1:22" x14ac:dyDescent="0.25">
      <c r="A14" s="14"/>
      <c r="B14" s="2" t="s">
        <v>24</v>
      </c>
      <c r="C14" s="24" t="s">
        <v>50</v>
      </c>
      <c r="D14" s="24">
        <f t="shared" si="1"/>
        <v>1</v>
      </c>
      <c r="E14" s="24">
        <f t="shared" si="2"/>
        <v>1.5</v>
      </c>
      <c r="F14" s="24">
        <f t="shared" si="3"/>
        <v>0</v>
      </c>
      <c r="G14" s="22">
        <v>0</v>
      </c>
      <c r="H14" s="22">
        <v>0</v>
      </c>
      <c r="I14" s="22">
        <v>0</v>
      </c>
      <c r="J14" s="26">
        <f>1</f>
        <v>1</v>
      </c>
      <c r="K14" s="26">
        <f>1+0.5</f>
        <v>1.5</v>
      </c>
      <c r="L14" s="22">
        <v>0</v>
      </c>
      <c r="N14" s="2" t="s">
        <v>24</v>
      </c>
      <c r="O14" s="22" t="s">
        <v>45</v>
      </c>
      <c r="P14" s="24">
        <f t="shared" si="0"/>
        <v>980</v>
      </c>
      <c r="Q14" s="24">
        <f>230</f>
        <v>230</v>
      </c>
      <c r="R14" s="26">
        <f>750</f>
        <v>750</v>
      </c>
    </row>
    <row r="15" spans="1:22" x14ac:dyDescent="0.25">
      <c r="A15" s="20"/>
      <c r="B15" s="2" t="s">
        <v>25</v>
      </c>
      <c r="C15" s="24" t="s">
        <v>49</v>
      </c>
      <c r="D15" s="24">
        <f t="shared" si="1"/>
        <v>1</v>
      </c>
      <c r="E15" s="24">
        <f t="shared" si="2"/>
        <v>1</v>
      </c>
      <c r="F15" s="24">
        <f t="shared" si="3"/>
        <v>0.5</v>
      </c>
      <c r="G15" s="22">
        <v>0</v>
      </c>
      <c r="H15" s="22">
        <v>0</v>
      </c>
      <c r="I15" s="22">
        <v>0</v>
      </c>
      <c r="J15" s="26">
        <f>2/2</f>
        <v>1</v>
      </c>
      <c r="K15" s="26">
        <f>2/2</f>
        <v>1</v>
      </c>
      <c r="L15" s="22">
        <f>1/2</f>
        <v>0.5</v>
      </c>
      <c r="N15" s="2" t="s">
        <v>25</v>
      </c>
      <c r="O15" s="24" t="s">
        <v>29</v>
      </c>
      <c r="P15" s="24">
        <f t="shared" si="0"/>
        <v>520</v>
      </c>
      <c r="Q15" s="24">
        <v>180</v>
      </c>
      <c r="R15" s="26">
        <v>340</v>
      </c>
    </row>
    <row r="16" spans="1:22" x14ac:dyDescent="0.25">
      <c r="B16" s="2" t="s">
        <v>26</v>
      </c>
      <c r="C16" s="24" t="s">
        <v>51</v>
      </c>
      <c r="D16" s="24">
        <f t="shared" si="1"/>
        <v>1</v>
      </c>
      <c r="E16" s="24">
        <f t="shared" si="2"/>
        <v>0</v>
      </c>
      <c r="F16" s="24">
        <f t="shared" si="3"/>
        <v>1</v>
      </c>
      <c r="G16" s="22">
        <v>0</v>
      </c>
      <c r="H16" s="22">
        <v>0</v>
      </c>
      <c r="I16" s="22">
        <v>0</v>
      </c>
      <c r="J16" s="26">
        <f>1</f>
        <v>1</v>
      </c>
      <c r="K16" s="26">
        <f>0</f>
        <v>0</v>
      </c>
      <c r="L16" s="22">
        <f>1</f>
        <v>1</v>
      </c>
      <c r="N16" s="2" t="s">
        <v>26</v>
      </c>
      <c r="O16" s="24" t="s">
        <v>50</v>
      </c>
      <c r="P16" s="24">
        <f t="shared" si="0"/>
        <v>500</v>
      </c>
      <c r="Q16" s="22">
        <v>0</v>
      </c>
      <c r="R16" s="26">
        <f>420+80</f>
        <v>500</v>
      </c>
    </row>
    <row r="17" spans="2:18" x14ac:dyDescent="0.25">
      <c r="B17" s="2" t="s">
        <v>27</v>
      </c>
      <c r="C17" s="24" t="s">
        <v>29</v>
      </c>
      <c r="D17" s="24">
        <f t="shared" si="1"/>
        <v>0.5</v>
      </c>
      <c r="E17" s="24">
        <f t="shared" si="2"/>
        <v>1.5</v>
      </c>
      <c r="F17" s="24">
        <f t="shared" si="3"/>
        <v>1.5</v>
      </c>
      <c r="G17" s="24">
        <v>0.5</v>
      </c>
      <c r="H17" s="24">
        <v>0</v>
      </c>
      <c r="I17" s="24">
        <v>0.5</v>
      </c>
      <c r="J17" s="26">
        <f>0/2</f>
        <v>0</v>
      </c>
      <c r="K17" s="26">
        <f>3/2</f>
        <v>1.5</v>
      </c>
      <c r="L17" s="22">
        <f>2/2</f>
        <v>1</v>
      </c>
      <c r="N17" s="2" t="s">
        <v>27</v>
      </c>
      <c r="O17" s="24" t="s">
        <v>49</v>
      </c>
      <c r="P17" s="24">
        <f>Q17+R17+S17+T17+P1+V17+W17+X17</f>
        <v>470</v>
      </c>
      <c r="Q17" s="22">
        <v>0</v>
      </c>
      <c r="R17" s="26">
        <v>470</v>
      </c>
    </row>
    <row r="18" spans="2:18" x14ac:dyDescent="0.25">
      <c r="B18" s="2" t="s">
        <v>28</v>
      </c>
      <c r="C18" s="24" t="s">
        <v>44</v>
      </c>
      <c r="D18" s="24">
        <f t="shared" si="1"/>
        <v>0.5</v>
      </c>
      <c r="E18" s="24">
        <f t="shared" si="2"/>
        <v>0.5</v>
      </c>
      <c r="F18" s="24">
        <f t="shared" si="3"/>
        <v>0</v>
      </c>
      <c r="G18" s="24">
        <v>0.5</v>
      </c>
      <c r="H18" s="24">
        <v>0.5</v>
      </c>
      <c r="I18" s="24">
        <v>0</v>
      </c>
      <c r="J18" s="26">
        <v>0</v>
      </c>
      <c r="K18" s="26">
        <v>0</v>
      </c>
      <c r="L18" s="22">
        <v>0</v>
      </c>
      <c r="N18" s="2" t="s">
        <v>28</v>
      </c>
      <c r="O18" s="24" t="s">
        <v>51</v>
      </c>
      <c r="P18" s="24">
        <f>Q18+R18+S18+T18+U18+V18+W18+X18</f>
        <v>460</v>
      </c>
      <c r="Q18" s="22">
        <f>100</f>
        <v>100</v>
      </c>
      <c r="R18" s="26">
        <f>360</f>
        <v>360</v>
      </c>
    </row>
    <row r="19" spans="2:18" x14ac:dyDescent="0.25">
      <c r="B19" s="2" t="s">
        <v>30</v>
      </c>
      <c r="C19" s="22" t="s">
        <v>46</v>
      </c>
      <c r="D19" s="24">
        <f t="shared" si="1"/>
        <v>0.5</v>
      </c>
      <c r="E19" s="24">
        <f t="shared" si="2"/>
        <v>0</v>
      </c>
      <c r="F19" s="24">
        <f t="shared" si="3"/>
        <v>0</v>
      </c>
      <c r="G19" s="24">
        <v>0.5</v>
      </c>
      <c r="H19" s="24">
        <v>0</v>
      </c>
      <c r="I19" s="24">
        <v>0</v>
      </c>
      <c r="J19" s="26">
        <v>0</v>
      </c>
      <c r="K19" s="26">
        <v>0</v>
      </c>
      <c r="L19" s="22">
        <v>0</v>
      </c>
      <c r="N19" s="2" t="s">
        <v>30</v>
      </c>
      <c r="O19" s="24" t="s">
        <v>44</v>
      </c>
      <c r="P19" s="24">
        <f>Q19+R19+S19+T19+U19+V19+W19+X19</f>
        <v>210</v>
      </c>
      <c r="Q19" s="24">
        <f>210</f>
        <v>210</v>
      </c>
      <c r="R19" s="26">
        <v>0</v>
      </c>
    </row>
    <row r="20" spans="2:18" x14ac:dyDescent="0.25">
      <c r="B20" s="2" t="s">
        <v>52</v>
      </c>
      <c r="C20" s="24" t="s">
        <v>34</v>
      </c>
      <c r="D20" s="24">
        <f t="shared" si="1"/>
        <v>0</v>
      </c>
      <c r="E20" s="24">
        <f t="shared" si="2"/>
        <v>4</v>
      </c>
      <c r="F20" s="24">
        <f t="shared" si="3"/>
        <v>12</v>
      </c>
      <c r="G20" s="24">
        <v>0</v>
      </c>
      <c r="H20" s="24">
        <v>2</v>
      </c>
      <c r="I20" s="24">
        <v>4</v>
      </c>
      <c r="J20" s="26">
        <v>0</v>
      </c>
      <c r="K20" s="26">
        <f>2</f>
        <v>2</v>
      </c>
      <c r="L20" s="22">
        <f>1+7</f>
        <v>8</v>
      </c>
      <c r="N20" s="2" t="s">
        <v>52</v>
      </c>
      <c r="O20" s="22" t="s">
        <v>47</v>
      </c>
      <c r="P20" s="24">
        <f>Q20+R20+S20+T20+U20+V20+W20+X20</f>
        <v>160</v>
      </c>
      <c r="Q20" s="24">
        <v>160</v>
      </c>
      <c r="R20" s="26">
        <v>0</v>
      </c>
    </row>
    <row r="21" spans="2:18" x14ac:dyDescent="0.25">
      <c r="B21" s="2" t="s">
        <v>53</v>
      </c>
      <c r="C21" s="22" t="s">
        <v>47</v>
      </c>
      <c r="D21" s="24">
        <f t="shared" si="1"/>
        <v>0</v>
      </c>
      <c r="E21" s="24">
        <f t="shared" si="2"/>
        <v>1</v>
      </c>
      <c r="F21" s="24">
        <f t="shared" si="3"/>
        <v>0</v>
      </c>
      <c r="G21" s="24">
        <v>0</v>
      </c>
      <c r="H21" s="24">
        <v>1</v>
      </c>
      <c r="I21" s="10">
        <v>0</v>
      </c>
      <c r="J21" s="26">
        <v>0</v>
      </c>
      <c r="K21" s="26">
        <v>0</v>
      </c>
      <c r="L21" s="22">
        <v>0</v>
      </c>
      <c r="N21" s="2" t="s">
        <v>53</v>
      </c>
      <c r="O21" s="22" t="s">
        <v>46</v>
      </c>
      <c r="P21" s="24">
        <f>Q21+R21+S21+T21+U21+V21+W21+X21</f>
        <v>130</v>
      </c>
      <c r="Q21" s="24">
        <v>130</v>
      </c>
      <c r="R21" s="26">
        <v>0</v>
      </c>
    </row>
    <row r="22" spans="2:18" x14ac:dyDescent="0.25">
      <c r="B22" s="2" t="s">
        <v>54</v>
      </c>
      <c r="C22" s="24" t="s">
        <v>48</v>
      </c>
      <c r="D22" s="24">
        <f t="shared" si="1"/>
        <v>0</v>
      </c>
      <c r="E22" s="24">
        <f t="shared" si="2"/>
        <v>0.5</v>
      </c>
      <c r="F22" s="24">
        <f t="shared" si="3"/>
        <v>0.5</v>
      </c>
      <c r="G22" s="24">
        <v>0</v>
      </c>
      <c r="H22" s="24">
        <v>0.5</v>
      </c>
      <c r="I22" s="10">
        <v>0.5</v>
      </c>
      <c r="J22" s="26">
        <v>0</v>
      </c>
      <c r="K22" s="26">
        <v>0</v>
      </c>
      <c r="L22" s="22">
        <v>0</v>
      </c>
      <c r="N22" s="2" t="s">
        <v>53</v>
      </c>
      <c r="O22" s="24" t="s">
        <v>48</v>
      </c>
      <c r="P22" s="24">
        <f>Q22+R22+S22+T22+U22+V22+W22+X22</f>
        <v>130</v>
      </c>
      <c r="Q22" s="24">
        <v>130</v>
      </c>
      <c r="R22" s="26">
        <v>0</v>
      </c>
    </row>
  </sheetData>
  <mergeCells count="4">
    <mergeCell ref="C2:R2"/>
    <mergeCell ref="D4:F4"/>
    <mergeCell ref="G4:I4"/>
    <mergeCell ref="J4:L4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22"/>
  <sheetViews>
    <sheetView zoomScale="87" zoomScaleNormal="87" workbookViewId="0">
      <selection activeCell="P12" sqref="P12"/>
    </sheetView>
  </sheetViews>
  <sheetFormatPr defaultRowHeight="15" x14ac:dyDescent="0.25"/>
  <cols>
    <col min="1" max="1" width="8.5" style="1" customWidth="1"/>
    <col min="2" max="2" width="8.5" style="2" customWidth="1"/>
    <col min="3" max="3" width="27" style="3" customWidth="1"/>
    <col min="4" max="4" width="4.625" style="3" customWidth="1"/>
    <col min="5" max="5" width="4.5" style="3" customWidth="1"/>
    <col min="6" max="6" width="5.875" style="3" customWidth="1"/>
    <col min="7" max="7" width="5" style="3" customWidth="1"/>
    <col min="8" max="8" width="5.125" style="3" customWidth="1"/>
    <col min="9" max="9" width="6.125" style="3" customWidth="1"/>
    <col min="10" max="10" width="4.625" style="3" customWidth="1"/>
    <col min="11" max="11" width="5.125" style="3" customWidth="1"/>
    <col min="12" max="12" width="5.875" style="3" customWidth="1"/>
    <col min="13" max="13" width="4.5" style="3" customWidth="1"/>
    <col min="14" max="14" width="4.75" style="3" customWidth="1"/>
    <col min="15" max="15" width="5.875" style="3" customWidth="1"/>
    <col min="16" max="16" width="5.25" style="3" customWidth="1"/>
    <col min="17" max="17" width="5.125" style="3" customWidth="1"/>
    <col min="18" max="18" width="5.75" style="3" customWidth="1"/>
    <col min="19" max="19" width="4.625" style="3" customWidth="1"/>
    <col min="20" max="20" width="4.875" style="3" customWidth="1"/>
    <col min="21" max="21" width="5.625" style="3" customWidth="1"/>
    <col min="22" max="22" width="6.125" style="3" customWidth="1"/>
    <col min="23" max="23" width="6.25" style="3" customWidth="1"/>
    <col min="24" max="24" width="6.625" style="2" customWidth="1"/>
    <col min="25" max="25" width="4.625" style="2" customWidth="1"/>
    <col min="26" max="26" width="5.125" style="2" customWidth="1"/>
    <col min="27" max="27" width="5.5" style="3" customWidth="1"/>
    <col min="28" max="28" width="5.25" style="3" customWidth="1"/>
    <col min="29" max="29" width="5.125" style="3" customWidth="1"/>
    <col min="30" max="30" width="6" style="3" customWidth="1"/>
    <col min="31" max="1025" width="9.125" style="3" customWidth="1"/>
  </cols>
  <sheetData>
    <row r="2" spans="1:30" ht="23.25" x14ac:dyDescent="0.25">
      <c r="C2" s="46" t="s">
        <v>35</v>
      </c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</row>
    <row r="4" spans="1:30" ht="45" customHeight="1" x14ac:dyDescent="0.25">
      <c r="A4" s="4" t="s">
        <v>0</v>
      </c>
      <c r="B4" s="4" t="s">
        <v>1</v>
      </c>
      <c r="C4" s="5" t="s">
        <v>2</v>
      </c>
      <c r="D4" s="47" t="s">
        <v>3</v>
      </c>
      <c r="E4" s="47"/>
      <c r="F4" s="47"/>
      <c r="G4" s="48" t="s">
        <v>36</v>
      </c>
      <c r="H4" s="48"/>
      <c r="I4" s="48"/>
      <c r="J4" s="48" t="s">
        <v>40</v>
      </c>
      <c r="K4" s="48"/>
      <c r="L4" s="48"/>
      <c r="M4" s="48" t="s">
        <v>41</v>
      </c>
      <c r="N4" s="48"/>
      <c r="O4" s="48"/>
      <c r="P4" s="48" t="s">
        <v>42</v>
      </c>
      <c r="Q4" s="48"/>
      <c r="R4" s="48"/>
      <c r="S4" s="48" t="s">
        <v>38</v>
      </c>
      <c r="T4" s="48"/>
      <c r="U4" s="48"/>
      <c r="V4" s="48" t="s">
        <v>39</v>
      </c>
      <c r="W4" s="48"/>
      <c r="X4" s="48"/>
      <c r="Y4" s="48" t="s">
        <v>43</v>
      </c>
      <c r="Z4" s="48"/>
      <c r="AA4" s="48"/>
      <c r="AB4" s="48" t="s">
        <v>37</v>
      </c>
      <c r="AC4" s="48"/>
      <c r="AD4" s="48"/>
    </row>
    <row r="5" spans="1:30" x14ac:dyDescent="0.25">
      <c r="A5" s="1" t="s">
        <v>4</v>
      </c>
      <c r="C5" s="6"/>
      <c r="D5" s="5" t="s">
        <v>5</v>
      </c>
      <c r="E5" s="5" t="s">
        <v>6</v>
      </c>
      <c r="F5" s="5" t="s">
        <v>7</v>
      </c>
      <c r="G5" s="5" t="s">
        <v>5</v>
      </c>
      <c r="H5" s="5" t="s">
        <v>6</v>
      </c>
      <c r="I5" s="5" t="s">
        <v>7</v>
      </c>
      <c r="J5" s="5" t="s">
        <v>5</v>
      </c>
      <c r="K5" s="5" t="s">
        <v>6</v>
      </c>
      <c r="L5" s="5" t="s">
        <v>7</v>
      </c>
      <c r="M5" s="5" t="s">
        <v>5</v>
      </c>
      <c r="N5" s="5" t="s">
        <v>6</v>
      </c>
      <c r="O5" s="5" t="s">
        <v>7</v>
      </c>
      <c r="P5" s="5" t="s">
        <v>5</v>
      </c>
      <c r="Q5" s="5" t="s">
        <v>6</v>
      </c>
      <c r="R5" s="5" t="s">
        <v>7</v>
      </c>
      <c r="S5" s="5" t="s">
        <v>5</v>
      </c>
      <c r="T5" s="5" t="s">
        <v>6</v>
      </c>
      <c r="U5" s="5" t="s">
        <v>7</v>
      </c>
      <c r="V5" s="5" t="s">
        <v>5</v>
      </c>
      <c r="W5" s="5" t="s">
        <v>6</v>
      </c>
      <c r="X5" s="5" t="s">
        <v>7</v>
      </c>
      <c r="Y5" s="5" t="s">
        <v>5</v>
      </c>
      <c r="Z5" s="5" t="s">
        <v>6</v>
      </c>
      <c r="AA5" s="5" t="s">
        <v>7</v>
      </c>
      <c r="AB5" s="5" t="s">
        <v>5</v>
      </c>
      <c r="AC5" s="5" t="s">
        <v>6</v>
      </c>
      <c r="AD5" s="5" t="s">
        <v>7</v>
      </c>
    </row>
    <row r="6" spans="1:30" x14ac:dyDescent="0.25">
      <c r="A6" s="7"/>
      <c r="B6" s="2" t="s">
        <v>8</v>
      </c>
      <c r="C6" s="5" t="s">
        <v>9</v>
      </c>
      <c r="D6" s="5">
        <f t="shared" ref="D6" si="0">G6+J6+M6+P6+S6+V6+Y6+AB6</f>
        <v>18.5</v>
      </c>
      <c r="E6" s="5">
        <f t="shared" ref="E6" si="1">H6+K6+N6+Q6+T6+W6+Z6+AC6</f>
        <v>7</v>
      </c>
      <c r="F6" s="5">
        <f t="shared" ref="F6" si="2">I6+L6+O6+R6+U6+X6+AA6+AD6</f>
        <v>10</v>
      </c>
      <c r="G6" s="8">
        <v>9</v>
      </c>
      <c r="H6" s="8">
        <v>2</v>
      </c>
      <c r="I6" s="9">
        <v>3</v>
      </c>
      <c r="J6" s="32">
        <f>0.5+9</f>
        <v>9.5</v>
      </c>
      <c r="K6" s="32">
        <f>5</f>
        <v>5</v>
      </c>
      <c r="L6" s="33">
        <f>1+6</f>
        <v>7</v>
      </c>
      <c r="M6" s="26"/>
      <c r="N6" s="26"/>
      <c r="O6" s="26"/>
      <c r="P6" s="26"/>
      <c r="Q6" s="26"/>
      <c r="R6" s="26"/>
      <c r="S6" s="22"/>
      <c r="T6" s="22"/>
      <c r="U6" s="22"/>
      <c r="V6" s="26"/>
      <c r="W6" s="26"/>
      <c r="X6" s="26"/>
      <c r="Y6" s="26"/>
      <c r="Z6" s="26"/>
      <c r="AA6" s="26"/>
      <c r="AB6" s="26"/>
      <c r="AC6" s="26"/>
      <c r="AD6" s="26"/>
    </row>
    <row r="7" spans="1:30" x14ac:dyDescent="0.25">
      <c r="A7" s="1" t="s">
        <v>10</v>
      </c>
      <c r="B7" s="2" t="s">
        <v>11</v>
      </c>
      <c r="C7" s="21" t="s">
        <v>33</v>
      </c>
      <c r="D7" s="17">
        <f t="shared" ref="D7:D22" si="3">G7+J7+M7+P7+S7+V7+Y7+AB7</f>
        <v>7</v>
      </c>
      <c r="E7" s="17">
        <f t="shared" ref="E7:E22" si="4">H7+K7+N7+Q7+T7+W7+Z7+AC7</f>
        <v>2.5</v>
      </c>
      <c r="F7" s="17">
        <f t="shared" ref="F7:F22" si="5">I7+L7+O7+R7+U7+X7+AA7+AD7</f>
        <v>10</v>
      </c>
      <c r="G7" s="27">
        <v>4</v>
      </c>
      <c r="H7" s="27">
        <v>1</v>
      </c>
      <c r="I7" s="27">
        <v>4</v>
      </c>
      <c r="J7" s="34">
        <f>3</f>
        <v>3</v>
      </c>
      <c r="K7" s="34">
        <f>0.5+1</f>
        <v>1.5</v>
      </c>
      <c r="L7" s="35">
        <f>6</f>
        <v>6</v>
      </c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</row>
    <row r="8" spans="1:30" x14ac:dyDescent="0.25">
      <c r="A8" s="11"/>
      <c r="B8" s="2" t="s">
        <v>13</v>
      </c>
      <c r="C8" s="24" t="s">
        <v>21</v>
      </c>
      <c r="D8" s="24">
        <f t="shared" si="3"/>
        <v>4.5</v>
      </c>
      <c r="E8" s="24">
        <f t="shared" si="4"/>
        <v>6</v>
      </c>
      <c r="F8" s="24">
        <f t="shared" si="5"/>
        <v>9</v>
      </c>
      <c r="G8" s="15">
        <v>2</v>
      </c>
      <c r="H8" s="15">
        <v>3</v>
      </c>
      <c r="I8" s="15">
        <v>7</v>
      </c>
      <c r="J8" s="36">
        <f>0.5+2</f>
        <v>2.5</v>
      </c>
      <c r="K8" s="36">
        <f>3</f>
        <v>3</v>
      </c>
      <c r="L8" s="37">
        <f>2</f>
        <v>2</v>
      </c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</row>
    <row r="9" spans="1:30" x14ac:dyDescent="0.25">
      <c r="A9" s="1" t="s">
        <v>14</v>
      </c>
      <c r="B9" s="2" t="s">
        <v>15</v>
      </c>
      <c r="C9" s="21" t="s">
        <v>12</v>
      </c>
      <c r="D9" s="17">
        <f t="shared" si="3"/>
        <v>3</v>
      </c>
      <c r="E9" s="17">
        <f t="shared" si="4"/>
        <v>7</v>
      </c>
      <c r="F9" s="17">
        <f t="shared" si="5"/>
        <v>15</v>
      </c>
      <c r="G9" s="12">
        <v>2</v>
      </c>
      <c r="H9" s="12">
        <v>6</v>
      </c>
      <c r="I9" s="12">
        <v>12</v>
      </c>
      <c r="J9" s="26">
        <f>1</f>
        <v>1</v>
      </c>
      <c r="K9" s="26">
        <f>1</f>
        <v>1</v>
      </c>
      <c r="L9" s="22">
        <f>3</f>
        <v>3</v>
      </c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6"/>
      <c r="AC9" s="26"/>
      <c r="AD9" s="22"/>
    </row>
    <row r="10" spans="1:30" x14ac:dyDescent="0.25">
      <c r="A10" s="13"/>
      <c r="B10" s="2" t="s">
        <v>16</v>
      </c>
      <c r="C10" s="24" t="s">
        <v>17</v>
      </c>
      <c r="D10" s="24">
        <f t="shared" ref="D10" si="6">G10+J10+M10+P10+S10+V10+Y10+AB10</f>
        <v>3</v>
      </c>
      <c r="E10" s="24">
        <f t="shared" ref="E10" si="7">H10+K10+N10+Q10+T10+W10+Z10+AC10</f>
        <v>6</v>
      </c>
      <c r="F10" s="24">
        <f t="shared" ref="F10" si="8">I10+L10+O10+R10+U10+X10+AA10+AD10</f>
        <v>7.5</v>
      </c>
      <c r="G10" s="24">
        <v>1</v>
      </c>
      <c r="H10" s="24">
        <v>3</v>
      </c>
      <c r="I10" s="24">
        <v>2</v>
      </c>
      <c r="J10" s="38">
        <f>2</f>
        <v>2</v>
      </c>
      <c r="K10" s="38">
        <f>3</f>
        <v>3</v>
      </c>
      <c r="L10" s="15">
        <f>0.5+5</f>
        <v>5.5</v>
      </c>
      <c r="M10" s="22"/>
      <c r="N10" s="22"/>
      <c r="O10" s="22"/>
      <c r="P10" s="26"/>
      <c r="Q10" s="26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</row>
    <row r="11" spans="1:30" x14ac:dyDescent="0.25">
      <c r="A11" s="1" t="s">
        <v>18</v>
      </c>
      <c r="B11" s="2" t="s">
        <v>19</v>
      </c>
      <c r="C11" s="21" t="s">
        <v>32</v>
      </c>
      <c r="D11" s="17">
        <f t="shared" si="3"/>
        <v>3</v>
      </c>
      <c r="E11" s="17">
        <f t="shared" si="4"/>
        <v>6</v>
      </c>
      <c r="F11" s="17">
        <f t="shared" si="5"/>
        <v>5</v>
      </c>
      <c r="G11" s="28">
        <v>2</v>
      </c>
      <c r="H11" s="28">
        <v>3</v>
      </c>
      <c r="I11" s="29">
        <v>2</v>
      </c>
      <c r="J11" s="26">
        <f>1</f>
        <v>1</v>
      </c>
      <c r="K11" s="26">
        <f>3</f>
        <v>3</v>
      </c>
      <c r="L11" s="22">
        <f>3</f>
        <v>3</v>
      </c>
      <c r="M11" s="26"/>
      <c r="N11" s="26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</row>
    <row r="12" spans="1:30" x14ac:dyDescent="0.25">
      <c r="A12" s="18"/>
      <c r="B12" s="2" t="s">
        <v>20</v>
      </c>
      <c r="C12" s="22" t="s">
        <v>45</v>
      </c>
      <c r="D12" s="24">
        <f t="shared" si="3"/>
        <v>2.5</v>
      </c>
      <c r="E12" s="24">
        <f t="shared" si="4"/>
        <v>0.5</v>
      </c>
      <c r="F12" s="24">
        <f t="shared" si="5"/>
        <v>2.5</v>
      </c>
      <c r="G12" s="24">
        <v>0.5</v>
      </c>
      <c r="H12" s="24">
        <v>0</v>
      </c>
      <c r="I12" s="24">
        <v>1</v>
      </c>
      <c r="J12" s="30">
        <f>4/2</f>
        <v>2</v>
      </c>
      <c r="K12" s="30">
        <f>1/2</f>
        <v>0.5</v>
      </c>
      <c r="L12" s="31">
        <f>3/2</f>
        <v>1.5</v>
      </c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</row>
    <row r="13" spans="1:30" x14ac:dyDescent="0.25">
      <c r="A13" s="1" t="s">
        <v>22</v>
      </c>
      <c r="B13" s="2" t="s">
        <v>23</v>
      </c>
      <c r="C13" s="21" t="s">
        <v>31</v>
      </c>
      <c r="D13" s="19">
        <f t="shared" ref="D13" si="9">G13+J13+M13+P13+S13+V13+Y13+AB13</f>
        <v>1</v>
      </c>
      <c r="E13" s="19">
        <f t="shared" ref="E13" si="10">H13+K13+N13+Q13+T13+W13+Z13+AC13</f>
        <v>2</v>
      </c>
      <c r="F13" s="19">
        <f t="shared" ref="F13" si="11">I13+L13+O13+R13+U13+X13+AA13+AD13</f>
        <v>7</v>
      </c>
      <c r="G13" s="22">
        <v>1</v>
      </c>
      <c r="H13" s="22">
        <v>1</v>
      </c>
      <c r="I13" s="22">
        <v>3</v>
      </c>
      <c r="J13" s="26">
        <f>0</f>
        <v>0</v>
      </c>
      <c r="K13" s="26">
        <f>1</f>
        <v>1</v>
      </c>
      <c r="L13" s="22">
        <f>4</f>
        <v>4</v>
      </c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</row>
    <row r="14" spans="1:30" x14ac:dyDescent="0.25">
      <c r="A14" s="14"/>
      <c r="B14" s="2" t="s">
        <v>24</v>
      </c>
      <c r="C14" s="24" t="s">
        <v>50</v>
      </c>
      <c r="D14" s="24">
        <f t="shared" ref="D14" si="12">G14+J14+M14+P14+S14+V14+Y14+AB14</f>
        <v>1</v>
      </c>
      <c r="E14" s="24">
        <f t="shared" ref="E14" si="13">H14+K14+N14+Q14+T14+W14+Z14+AC14</f>
        <v>1.5</v>
      </c>
      <c r="F14" s="24">
        <f t="shared" ref="F14" si="14">I14+L14+O14+R14+U14+X14+AA14+AD14</f>
        <v>0</v>
      </c>
      <c r="G14" s="22">
        <v>0</v>
      </c>
      <c r="H14" s="22">
        <v>0</v>
      </c>
      <c r="I14" s="22">
        <v>0</v>
      </c>
      <c r="J14" s="26">
        <f>1</f>
        <v>1</v>
      </c>
      <c r="K14" s="26">
        <f>1+0.5</f>
        <v>1.5</v>
      </c>
      <c r="L14" s="22">
        <v>0</v>
      </c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</row>
    <row r="15" spans="1:30" x14ac:dyDescent="0.25">
      <c r="A15" s="20"/>
      <c r="B15" s="2" t="s">
        <v>25</v>
      </c>
      <c r="C15" s="24" t="s">
        <v>49</v>
      </c>
      <c r="D15" s="24">
        <f t="shared" ref="D15" si="15">G15+J15+M15+P15+S15+V15+Y15+AB15</f>
        <v>1</v>
      </c>
      <c r="E15" s="24">
        <f t="shared" ref="E15" si="16">H15+K15+N15+Q15+T15+W15+Z15+AC15</f>
        <v>1</v>
      </c>
      <c r="F15" s="24">
        <f t="shared" ref="F15" si="17">I15+L15+O15+R15+U15+X15+AA15+AD15</f>
        <v>0.5</v>
      </c>
      <c r="G15" s="22">
        <v>0</v>
      </c>
      <c r="H15" s="22">
        <v>0</v>
      </c>
      <c r="I15" s="22">
        <v>0</v>
      </c>
      <c r="J15" s="26">
        <f>2/2</f>
        <v>1</v>
      </c>
      <c r="K15" s="26">
        <f>2/2</f>
        <v>1</v>
      </c>
      <c r="L15" s="22">
        <f>1/2</f>
        <v>0.5</v>
      </c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</row>
    <row r="16" spans="1:30" x14ac:dyDescent="0.25">
      <c r="B16" s="2" t="s">
        <v>26</v>
      </c>
      <c r="C16" s="24" t="s">
        <v>51</v>
      </c>
      <c r="D16" s="24">
        <f t="shared" ref="D16:D17" si="18">G16+J16+M16+P16+S16+V16+Y16+AB16</f>
        <v>1</v>
      </c>
      <c r="E16" s="24">
        <f t="shared" ref="E16:E17" si="19">H16+K16+N16+Q16+T16+W16+Z16+AC16</f>
        <v>0</v>
      </c>
      <c r="F16" s="24">
        <f t="shared" ref="F16:F17" si="20">I16+L16+O16+R16+U16+X16+AA16+AD16</f>
        <v>1</v>
      </c>
      <c r="G16" s="22">
        <v>0</v>
      </c>
      <c r="H16" s="22">
        <v>0</v>
      </c>
      <c r="I16" s="22">
        <v>0</v>
      </c>
      <c r="J16" s="26">
        <f>1</f>
        <v>1</v>
      </c>
      <c r="K16" s="26">
        <f>0</f>
        <v>0</v>
      </c>
      <c r="L16" s="22">
        <f>1</f>
        <v>1</v>
      </c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</row>
    <row r="17" spans="2:30" x14ac:dyDescent="0.25">
      <c r="B17" s="2" t="s">
        <v>27</v>
      </c>
      <c r="C17" s="24" t="s">
        <v>29</v>
      </c>
      <c r="D17" s="24">
        <f t="shared" si="18"/>
        <v>0.5</v>
      </c>
      <c r="E17" s="24">
        <f t="shared" si="19"/>
        <v>1.5</v>
      </c>
      <c r="F17" s="24">
        <f t="shared" si="20"/>
        <v>1.5</v>
      </c>
      <c r="G17" s="24">
        <v>0.5</v>
      </c>
      <c r="H17" s="24">
        <v>0</v>
      </c>
      <c r="I17" s="24">
        <v>0.5</v>
      </c>
      <c r="J17" s="26">
        <f>0/2</f>
        <v>0</v>
      </c>
      <c r="K17" s="26">
        <f>3/2</f>
        <v>1.5</v>
      </c>
      <c r="L17" s="22">
        <f>2/2</f>
        <v>1</v>
      </c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</row>
    <row r="18" spans="2:30" x14ac:dyDescent="0.25">
      <c r="B18" s="2" t="s">
        <v>28</v>
      </c>
      <c r="C18" s="24" t="s">
        <v>44</v>
      </c>
      <c r="D18" s="24">
        <f t="shared" ref="D18" si="21">G18+J18+M18+P18+S18+V18+Y18+AB18</f>
        <v>0.5</v>
      </c>
      <c r="E18" s="24">
        <f t="shared" ref="E18" si="22">H18+K18+N18+Q18+T18+W18+Z18+AC18</f>
        <v>0.5</v>
      </c>
      <c r="F18" s="24">
        <f t="shared" ref="F18" si="23">I18+L18+O18+R18+U18+X18+AA18+AD18</f>
        <v>0</v>
      </c>
      <c r="G18" s="24">
        <v>0.5</v>
      </c>
      <c r="H18" s="24">
        <v>0.5</v>
      </c>
      <c r="I18" s="24">
        <v>0</v>
      </c>
      <c r="J18" s="26">
        <v>0</v>
      </c>
      <c r="K18" s="26">
        <v>0</v>
      </c>
      <c r="L18" s="22">
        <v>0</v>
      </c>
      <c r="M18" s="22"/>
      <c r="N18" s="22"/>
      <c r="O18" s="22"/>
      <c r="P18" s="26"/>
      <c r="Q18" s="26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</row>
    <row r="19" spans="2:30" x14ac:dyDescent="0.25">
      <c r="B19" s="2" t="s">
        <v>30</v>
      </c>
      <c r="C19" s="22" t="s">
        <v>46</v>
      </c>
      <c r="D19" s="17">
        <f t="shared" si="3"/>
        <v>0.5</v>
      </c>
      <c r="E19" s="17">
        <f t="shared" si="4"/>
        <v>0</v>
      </c>
      <c r="F19" s="17">
        <f t="shared" si="5"/>
        <v>0</v>
      </c>
      <c r="G19" s="5">
        <v>0.5</v>
      </c>
      <c r="H19" s="5">
        <v>0</v>
      </c>
      <c r="I19" s="5">
        <v>0</v>
      </c>
      <c r="J19" s="26">
        <v>0</v>
      </c>
      <c r="K19" s="26">
        <v>0</v>
      </c>
      <c r="L19" s="22">
        <v>0</v>
      </c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</row>
    <row r="20" spans="2:30" x14ac:dyDescent="0.25">
      <c r="B20" s="2" t="s">
        <v>52</v>
      </c>
      <c r="C20" s="21" t="s">
        <v>34</v>
      </c>
      <c r="D20" s="17">
        <f t="shared" si="3"/>
        <v>0</v>
      </c>
      <c r="E20" s="17">
        <f t="shared" si="4"/>
        <v>4</v>
      </c>
      <c r="F20" s="17">
        <f t="shared" si="5"/>
        <v>12</v>
      </c>
      <c r="G20" s="16">
        <v>0</v>
      </c>
      <c r="H20" s="16">
        <v>2</v>
      </c>
      <c r="I20" s="16">
        <v>4</v>
      </c>
      <c r="J20" s="26">
        <v>0</v>
      </c>
      <c r="K20" s="26">
        <f>2</f>
        <v>2</v>
      </c>
      <c r="L20" s="22">
        <f>1+7</f>
        <v>8</v>
      </c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</row>
    <row r="21" spans="2:30" x14ac:dyDescent="0.25">
      <c r="B21" s="2" t="s">
        <v>53</v>
      </c>
      <c r="C21" s="22" t="s">
        <v>47</v>
      </c>
      <c r="D21" s="19">
        <f t="shared" si="3"/>
        <v>0</v>
      </c>
      <c r="E21" s="19">
        <f t="shared" si="4"/>
        <v>1</v>
      </c>
      <c r="F21" s="19">
        <f t="shared" si="5"/>
        <v>0</v>
      </c>
      <c r="G21" s="19">
        <v>0</v>
      </c>
      <c r="H21" s="19">
        <v>1</v>
      </c>
      <c r="I21" s="10">
        <v>0</v>
      </c>
      <c r="J21" s="26">
        <v>0</v>
      </c>
      <c r="K21" s="26">
        <v>0</v>
      </c>
      <c r="L21" s="22">
        <v>0</v>
      </c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</row>
    <row r="22" spans="2:30" x14ac:dyDescent="0.25">
      <c r="B22" s="2" t="s">
        <v>54</v>
      </c>
      <c r="C22" s="5" t="s">
        <v>48</v>
      </c>
      <c r="D22" s="17">
        <f t="shared" si="3"/>
        <v>0</v>
      </c>
      <c r="E22" s="17">
        <f t="shared" si="4"/>
        <v>0.5</v>
      </c>
      <c r="F22" s="17">
        <f t="shared" si="5"/>
        <v>0.5</v>
      </c>
      <c r="G22" s="5">
        <v>0</v>
      </c>
      <c r="H22" s="5">
        <v>0.5</v>
      </c>
      <c r="I22" s="10">
        <v>0.5</v>
      </c>
      <c r="J22" s="26">
        <v>0</v>
      </c>
      <c r="K22" s="26">
        <v>0</v>
      </c>
      <c r="L22" s="22">
        <v>0</v>
      </c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</row>
  </sheetData>
  <mergeCells count="10">
    <mergeCell ref="C2:AD2"/>
    <mergeCell ref="D4:F4"/>
    <mergeCell ref="G4:I4"/>
    <mergeCell ref="J4:L4"/>
    <mergeCell ref="M4:O4"/>
    <mergeCell ref="P4:R4"/>
    <mergeCell ref="S4:U4"/>
    <mergeCell ref="V4:X4"/>
    <mergeCell ref="Y4:AA4"/>
    <mergeCell ref="AB4:AD4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Geral_Pontos</vt:lpstr>
      <vt:lpstr>Comparativo_Medalhas_Ponts_2aEt</vt:lpstr>
      <vt:lpstr>Geral_Medalhas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Usuário do Windows</dc:creator>
  <dc:description/>
  <cp:lastModifiedBy>Usuário do Windows</cp:lastModifiedBy>
  <cp:revision>3</cp:revision>
  <dcterms:created xsi:type="dcterms:W3CDTF">2021-08-22T20:43:17Z</dcterms:created>
  <dcterms:modified xsi:type="dcterms:W3CDTF">2023-05-08T20:59:55Z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