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co\FTMRS\Campeonatos_no_RS\Campeonatos_RS_2023\"/>
    </mc:Choice>
  </mc:AlternateContent>
  <bookViews>
    <workbookView xWindow="0" yWindow="0" windowWidth="20490" windowHeight="7650" tabRatio="500"/>
  </bookViews>
  <sheets>
    <sheet name="Geral_Medalhas" sheetId="1" r:id="rId1"/>
    <sheet name="Geral_Pontos" sheetId="2" r:id="rId2"/>
    <sheet name="COMPARATIVO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" i="3" l="1"/>
  <c r="P21" i="3"/>
  <c r="P20" i="3"/>
  <c r="Q19" i="3"/>
  <c r="P19" i="3"/>
  <c r="R18" i="3"/>
  <c r="Q18" i="3"/>
  <c r="P18" i="3"/>
  <c r="P17" i="3"/>
  <c r="R16" i="3"/>
  <c r="P16" i="3"/>
  <c r="P15" i="3"/>
  <c r="R14" i="3"/>
  <c r="P14" i="3" s="1"/>
  <c r="Q14" i="3"/>
  <c r="R13" i="3"/>
  <c r="Q13" i="3"/>
  <c r="P13" i="3" s="1"/>
  <c r="R12" i="3"/>
  <c r="Q12" i="3"/>
  <c r="P12" i="3"/>
  <c r="R11" i="3"/>
  <c r="Q11" i="3"/>
  <c r="P11" i="3"/>
  <c r="R10" i="3"/>
  <c r="P10" i="3" s="1"/>
  <c r="Q10" i="3"/>
  <c r="R9" i="3"/>
  <c r="Q9" i="3"/>
  <c r="P9" i="3" s="1"/>
  <c r="R8" i="3"/>
  <c r="Q8" i="3"/>
  <c r="P8" i="3"/>
  <c r="R7" i="3"/>
  <c r="Q7" i="3"/>
  <c r="P7" i="3"/>
  <c r="R6" i="3"/>
  <c r="P6" i="3" s="1"/>
  <c r="Q6" i="3"/>
  <c r="E7" i="3"/>
  <c r="F8" i="3"/>
  <c r="D10" i="3"/>
  <c r="E11" i="3"/>
  <c r="F12" i="3"/>
  <c r="D14" i="3"/>
  <c r="F14" i="3"/>
  <c r="E15" i="3"/>
  <c r="D16" i="3"/>
  <c r="F16" i="3"/>
  <c r="E17" i="3"/>
  <c r="D18" i="3"/>
  <c r="E18" i="3"/>
  <c r="F18" i="3"/>
  <c r="D19" i="3"/>
  <c r="E19" i="3"/>
  <c r="F19" i="3"/>
  <c r="D20" i="3"/>
  <c r="F20" i="3"/>
  <c r="D21" i="3"/>
  <c r="E21" i="3"/>
  <c r="F21" i="3"/>
  <c r="D22" i="3"/>
  <c r="E22" i="3"/>
  <c r="F22" i="3"/>
  <c r="E6" i="3"/>
  <c r="L20" i="3"/>
  <c r="K20" i="3"/>
  <c r="E20" i="3" s="1"/>
  <c r="L17" i="3"/>
  <c r="F17" i="3" s="1"/>
  <c r="K17" i="3"/>
  <c r="J17" i="3"/>
  <c r="D17" i="3" s="1"/>
  <c r="L16" i="3"/>
  <c r="K16" i="3"/>
  <c r="E16" i="3" s="1"/>
  <c r="J16" i="3"/>
  <c r="L15" i="3"/>
  <c r="F15" i="3" s="1"/>
  <c r="K15" i="3"/>
  <c r="J15" i="3"/>
  <c r="D15" i="3" s="1"/>
  <c r="K14" i="3"/>
  <c r="E14" i="3" s="1"/>
  <c r="J14" i="3"/>
  <c r="L13" i="3"/>
  <c r="F13" i="3" s="1"/>
  <c r="K13" i="3"/>
  <c r="E13" i="3" s="1"/>
  <c r="J13" i="3"/>
  <c r="D13" i="3" s="1"/>
  <c r="L12" i="3"/>
  <c r="K12" i="3"/>
  <c r="E12" i="3" s="1"/>
  <c r="J12" i="3"/>
  <c r="D12" i="3" s="1"/>
  <c r="L11" i="3"/>
  <c r="F11" i="3" s="1"/>
  <c r="K11" i="3"/>
  <c r="J11" i="3"/>
  <c r="D11" i="3" s="1"/>
  <c r="L10" i="3"/>
  <c r="F10" i="3" s="1"/>
  <c r="K10" i="3"/>
  <c r="E10" i="3" s="1"/>
  <c r="J10" i="3"/>
  <c r="L9" i="3"/>
  <c r="F9" i="3" s="1"/>
  <c r="K9" i="3"/>
  <c r="E9" i="3" s="1"/>
  <c r="J9" i="3"/>
  <c r="D9" i="3" s="1"/>
  <c r="L8" i="3"/>
  <c r="K8" i="3"/>
  <c r="E8" i="3" s="1"/>
  <c r="J8" i="3"/>
  <c r="D8" i="3" s="1"/>
  <c r="L7" i="3"/>
  <c r="F7" i="3" s="1"/>
  <c r="K7" i="3"/>
  <c r="J7" i="3"/>
  <c r="D7" i="3" s="1"/>
  <c r="L6" i="3"/>
  <c r="F6" i="3" s="1"/>
  <c r="K6" i="3"/>
  <c r="J6" i="3"/>
  <c r="D6" i="3" s="1"/>
  <c r="D22" i="2"/>
  <c r="D20" i="2"/>
  <c r="E19" i="2"/>
  <c r="D19" i="2"/>
  <c r="D15" i="2"/>
  <c r="F13" i="2"/>
  <c r="E13" i="2"/>
  <c r="F12" i="2"/>
  <c r="E12" i="2"/>
  <c r="F11" i="2"/>
  <c r="E11" i="2"/>
  <c r="F10" i="2"/>
  <c r="E10" i="2"/>
  <c r="F7" i="2"/>
  <c r="E7" i="2"/>
  <c r="D7" i="2" s="1"/>
  <c r="E18" i="2"/>
  <c r="E8" i="2"/>
  <c r="E9" i="2"/>
  <c r="E6" i="2"/>
  <c r="E14" i="2"/>
  <c r="F18" i="2"/>
  <c r="F16" i="2"/>
  <c r="D16" i="2" s="1"/>
  <c r="F14" i="2"/>
  <c r="F9" i="2"/>
  <c r="D9" i="2" s="1"/>
  <c r="F8" i="2"/>
  <c r="F6" i="2"/>
  <c r="D6" i="2" s="1"/>
  <c r="D21" i="2"/>
  <c r="D17" i="2"/>
  <c r="L17" i="1"/>
  <c r="K17" i="1"/>
  <c r="J17" i="1"/>
  <c r="D17" i="1" s="1"/>
  <c r="F17" i="1"/>
  <c r="E17" i="1"/>
  <c r="F18" i="1"/>
  <c r="E18" i="1"/>
  <c r="D18" i="1"/>
  <c r="L12" i="1"/>
  <c r="K12" i="1"/>
  <c r="E12" i="1" s="1"/>
  <c r="J12" i="1"/>
  <c r="D12" i="1" s="1"/>
  <c r="F12" i="1"/>
  <c r="L10" i="1"/>
  <c r="F10" i="1" s="1"/>
  <c r="K10" i="1"/>
  <c r="J10" i="1"/>
  <c r="D10" i="1" s="1"/>
  <c r="E10" i="1"/>
  <c r="L8" i="1"/>
  <c r="K8" i="1"/>
  <c r="E8" i="1" s="1"/>
  <c r="J8" i="1"/>
  <c r="D8" i="1" s="1"/>
  <c r="F8" i="1"/>
  <c r="L16" i="1"/>
  <c r="K16" i="1"/>
  <c r="E16" i="1" s="1"/>
  <c r="J16" i="1"/>
  <c r="D16" i="1" s="1"/>
  <c r="F16" i="1"/>
  <c r="L13" i="1"/>
  <c r="K13" i="1"/>
  <c r="J13" i="1"/>
  <c r="L9" i="1"/>
  <c r="K9" i="1"/>
  <c r="J9" i="1"/>
  <c r="L20" i="1"/>
  <c r="K20" i="1"/>
  <c r="L11" i="1"/>
  <c r="K11" i="1"/>
  <c r="J11" i="1"/>
  <c r="L7" i="1"/>
  <c r="K7" i="1"/>
  <c r="J7" i="1"/>
  <c r="L6" i="1"/>
  <c r="K6" i="1"/>
  <c r="J6" i="1"/>
  <c r="J14" i="1"/>
  <c r="D14" i="1" s="1"/>
  <c r="K14" i="1"/>
  <c r="E14" i="1" s="1"/>
  <c r="F14" i="1"/>
  <c r="L15" i="1"/>
  <c r="F15" i="1" s="1"/>
  <c r="K15" i="1"/>
  <c r="E15" i="1" s="1"/>
  <c r="J15" i="1"/>
  <c r="D15" i="1" s="1"/>
  <c r="D14" i="2" l="1"/>
  <c r="D11" i="2"/>
  <c r="D13" i="2"/>
  <c r="D18" i="2"/>
  <c r="D12" i="2"/>
  <c r="D8" i="2"/>
  <c r="D10" i="2"/>
  <c r="F21" i="1"/>
  <c r="E21" i="1"/>
  <c r="D21" i="1"/>
  <c r="E13" i="1" l="1"/>
  <c r="D13" i="1"/>
  <c r="F13" i="1" l="1"/>
  <c r="D7" i="1" l="1"/>
  <c r="E7" i="1"/>
  <c r="F7" i="1"/>
  <c r="D9" i="1"/>
  <c r="E9" i="1"/>
  <c r="F9" i="1"/>
  <c r="D11" i="1"/>
  <c r="E11" i="1"/>
  <c r="F11" i="1"/>
  <c r="D19" i="1"/>
  <c r="E19" i="1"/>
  <c r="F19" i="1"/>
  <c r="D20" i="1"/>
  <c r="E20" i="1"/>
  <c r="F20" i="1"/>
  <c r="D22" i="1"/>
  <c r="E22" i="1"/>
  <c r="F22" i="1"/>
  <c r="F6" i="1" l="1"/>
  <c r="E6" i="1"/>
  <c r="D6" i="1"/>
</calcChain>
</file>

<file path=xl/sharedStrings.xml><?xml version="1.0" encoding="utf-8"?>
<sst xmlns="http://schemas.openxmlformats.org/spreadsheetml/2006/main" count="237" uniqueCount="57">
  <si>
    <t>Colocação
Na Etapa</t>
  </si>
  <si>
    <t>Colocação
 Geral</t>
  </si>
  <si>
    <t>Clube</t>
  </si>
  <si>
    <t>TOTAL</t>
  </si>
  <si>
    <t>1ºLugar:</t>
  </si>
  <si>
    <t>Ouro</t>
  </si>
  <si>
    <t xml:space="preserve">Prata </t>
  </si>
  <si>
    <t>Bronze</t>
  </si>
  <si>
    <t>1º</t>
  </si>
  <si>
    <t>SOGIPA</t>
  </si>
  <si>
    <t>2ºLugar:</t>
  </si>
  <si>
    <t>2º</t>
  </si>
  <si>
    <t>Centenário</t>
  </si>
  <si>
    <t>3º</t>
  </si>
  <si>
    <t>3ºLugar:</t>
  </si>
  <si>
    <t>4º</t>
  </si>
  <si>
    <t>5º</t>
  </si>
  <si>
    <t>ACP</t>
  </si>
  <si>
    <t>4ºLugar:</t>
  </si>
  <si>
    <t>6º</t>
  </si>
  <si>
    <t>7º</t>
  </si>
  <si>
    <t>Projeto Futuro</t>
  </si>
  <si>
    <t>5ºLugar:</t>
  </si>
  <si>
    <t>8º</t>
  </si>
  <si>
    <t>9º</t>
  </si>
  <si>
    <t>10º</t>
  </si>
  <si>
    <t>11º</t>
  </si>
  <si>
    <t>12º</t>
  </si>
  <si>
    <t>13º</t>
  </si>
  <si>
    <t>Colégio Sagrado Coração de Jesus</t>
  </si>
  <si>
    <t>14º</t>
  </si>
  <si>
    <t>Top Spin</t>
  </si>
  <si>
    <t>ATMC (Carazinho)</t>
  </si>
  <si>
    <t>S. Ginástica de São Leopoldo</t>
  </si>
  <si>
    <t>Sagrado TM (Bento Gonçalves)</t>
  </si>
  <si>
    <t>TROFÉU EFICIÊNCIA GERAL DE 2023 DA FTMRS</t>
  </si>
  <si>
    <t>49º Estadual - 1ª Etapa: Carazinho/RS</t>
  </si>
  <si>
    <t>TMB Challenge Plus de Caxias do Sul 2023</t>
  </si>
  <si>
    <t>TMB Challenge Plus de Porto Alegre 2023</t>
  </si>
  <si>
    <t>49º Estadual - 5ª Etapa:
Palmeira das Missões/RS</t>
  </si>
  <si>
    <t>49º Estadual -        2ª Etapa:
 Carlos Barbosa/RS</t>
  </si>
  <si>
    <t>49º Estadual -        3ª Etapa:
 Santa Maria/RS</t>
  </si>
  <si>
    <t>49º Estadual -        4ª Etapa:
 Sapucaia do Sul/RS</t>
  </si>
  <si>
    <t>49º Estadual -       6ª Etapa:
Vale Real/RS</t>
  </si>
  <si>
    <t>EMEF Patronato Santo Antônio</t>
  </si>
  <si>
    <t>Colégio La Salle Carmo - S.P.C.</t>
  </si>
  <si>
    <t>E.M.E.F. Pedro Pasqualotto</t>
  </si>
  <si>
    <t>E.E. de Educ. Básica Érico Veríssimo</t>
  </si>
  <si>
    <t>E.M.E.F. Professor Políbio do Valle</t>
  </si>
  <si>
    <t>EEEM Bernardo Petry</t>
  </si>
  <si>
    <t>ACENB Ivoti</t>
  </si>
  <si>
    <t>Juvenil</t>
  </si>
  <si>
    <t>15º</t>
  </si>
  <si>
    <t>16º</t>
  </si>
  <si>
    <t>17º</t>
  </si>
  <si>
    <t>Pontos</t>
  </si>
  <si>
    <t>COMPARATIVO TROFÉU EFICIÊNCIA DE 2023 DA FTMRS (MEDALHAS x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</si>
</sst>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A933"/>
        <bgColor rgb="FF008000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rgb="FFFF990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271440</xdr:colOff>
      <xdr:row>0</xdr:row>
      <xdr:rowOff>120240</xdr:rowOff>
    </xdr:from>
    <xdr:to>
      <xdr:col>2</xdr:col>
      <xdr:colOff>1127520</xdr:colOff>
      <xdr:row>2</xdr:row>
      <xdr:rowOff>116280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65720" y="120240"/>
          <a:ext cx="856080" cy="45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271439</xdr:colOff>
      <xdr:row>0</xdr:row>
      <xdr:rowOff>120240</xdr:rowOff>
    </xdr:from>
    <xdr:to>
      <xdr:col>2</xdr:col>
      <xdr:colOff>923924</xdr:colOff>
      <xdr:row>2</xdr:row>
      <xdr:rowOff>104775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66839" y="120240"/>
          <a:ext cx="652485" cy="413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271440</xdr:colOff>
      <xdr:row>0</xdr:row>
      <xdr:rowOff>120241</xdr:rowOff>
    </xdr:from>
    <xdr:to>
      <xdr:col>2</xdr:col>
      <xdr:colOff>952500</xdr:colOff>
      <xdr:row>2</xdr:row>
      <xdr:rowOff>11907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557315" y="120241"/>
          <a:ext cx="681060" cy="37982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2"/>
  <sheetViews>
    <sheetView tabSelected="1" zoomScale="87" zoomScaleNormal="87" workbookViewId="0">
      <selection activeCell="G23" sqref="G23"/>
    </sheetView>
  </sheetViews>
  <sheetFormatPr defaultRowHeight="15" x14ac:dyDescent="0.25"/>
  <cols>
    <col min="1" max="1" width="8.5" style="1" customWidth="1"/>
    <col min="2" max="2" width="8.5" style="2" customWidth="1"/>
    <col min="3" max="3" width="27" style="3" customWidth="1"/>
    <col min="4" max="4" width="4.625" style="3" customWidth="1"/>
    <col min="5" max="5" width="4.5" style="3" customWidth="1"/>
    <col min="6" max="6" width="5.875" style="3" customWidth="1"/>
    <col min="7" max="7" width="5" style="3" customWidth="1"/>
    <col min="8" max="8" width="5.125" style="3" customWidth="1"/>
    <col min="9" max="9" width="6.125" style="3" customWidth="1"/>
    <col min="10" max="10" width="4.625" style="3" customWidth="1"/>
    <col min="11" max="11" width="5.125" style="3" customWidth="1"/>
    <col min="12" max="12" width="5.875" style="3" customWidth="1"/>
    <col min="13" max="13" width="4.5" style="3" customWidth="1"/>
    <col min="14" max="14" width="4.75" style="3" customWidth="1"/>
    <col min="15" max="15" width="5.875" style="3" customWidth="1"/>
    <col min="16" max="16" width="5.25" style="3" customWidth="1"/>
    <col min="17" max="17" width="5.125" style="3" customWidth="1"/>
    <col min="18" max="18" width="5.75" style="3" customWidth="1"/>
    <col min="19" max="19" width="4.625" style="3" customWidth="1"/>
    <col min="20" max="20" width="4.875" style="3" customWidth="1"/>
    <col min="21" max="21" width="5.625" style="3" customWidth="1"/>
    <col min="22" max="22" width="6.125" style="3" customWidth="1"/>
    <col min="23" max="23" width="6.25" style="3" customWidth="1"/>
    <col min="24" max="24" width="6.625" style="2" customWidth="1"/>
    <col min="25" max="25" width="4.625" style="2" customWidth="1"/>
    <col min="26" max="26" width="5.125" style="2" customWidth="1"/>
    <col min="27" max="27" width="5.5" style="3" customWidth="1"/>
    <col min="28" max="28" width="5.25" style="3" customWidth="1"/>
    <col min="29" max="29" width="5.125" style="3" customWidth="1"/>
    <col min="30" max="30" width="6" style="3" customWidth="1"/>
    <col min="31" max="1025" width="9.125" style="3" customWidth="1"/>
  </cols>
  <sheetData>
    <row r="2" spans="1:30" ht="23.25" x14ac:dyDescent="0.25">
      <c r="C2" s="30" t="s">
        <v>35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4" spans="1:30" ht="45" customHeight="1" x14ac:dyDescent="0.25">
      <c r="A4" s="4" t="s">
        <v>0</v>
      </c>
      <c r="B4" s="4" t="s">
        <v>1</v>
      </c>
      <c r="C4" s="5" t="s">
        <v>2</v>
      </c>
      <c r="D4" s="31" t="s">
        <v>3</v>
      </c>
      <c r="E4" s="31"/>
      <c r="F4" s="31"/>
      <c r="G4" s="32" t="s">
        <v>36</v>
      </c>
      <c r="H4" s="32"/>
      <c r="I4" s="32"/>
      <c r="J4" s="32" t="s">
        <v>40</v>
      </c>
      <c r="K4" s="32"/>
      <c r="L4" s="32"/>
      <c r="M4" s="32" t="s">
        <v>41</v>
      </c>
      <c r="N4" s="32"/>
      <c r="O4" s="32"/>
      <c r="P4" s="32" t="s">
        <v>42</v>
      </c>
      <c r="Q4" s="32"/>
      <c r="R4" s="32"/>
      <c r="S4" s="32" t="s">
        <v>38</v>
      </c>
      <c r="T4" s="32"/>
      <c r="U4" s="32"/>
      <c r="V4" s="32" t="s">
        <v>39</v>
      </c>
      <c r="W4" s="32"/>
      <c r="X4" s="32"/>
      <c r="Y4" s="32" t="s">
        <v>43</v>
      </c>
      <c r="Z4" s="32"/>
      <c r="AA4" s="32"/>
      <c r="AB4" s="32" t="s">
        <v>37</v>
      </c>
      <c r="AC4" s="32"/>
      <c r="AD4" s="32"/>
    </row>
    <row r="5" spans="1:30" x14ac:dyDescent="0.25">
      <c r="A5" s="1" t="s">
        <v>4</v>
      </c>
      <c r="C5" s="6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5</v>
      </c>
      <c r="K5" s="5" t="s">
        <v>6</v>
      </c>
      <c r="L5" s="5" t="s">
        <v>7</v>
      </c>
      <c r="M5" s="5" t="s">
        <v>5</v>
      </c>
      <c r="N5" s="5" t="s">
        <v>6</v>
      </c>
      <c r="O5" s="5" t="s">
        <v>7</v>
      </c>
      <c r="P5" s="5" t="s">
        <v>5</v>
      </c>
      <c r="Q5" s="5" t="s">
        <v>6</v>
      </c>
      <c r="R5" s="5" t="s">
        <v>7</v>
      </c>
      <c r="S5" s="5" t="s">
        <v>5</v>
      </c>
      <c r="T5" s="5" t="s">
        <v>6</v>
      </c>
      <c r="U5" s="5" t="s">
        <v>7</v>
      </c>
      <c r="V5" s="5" t="s">
        <v>5</v>
      </c>
      <c r="W5" s="5" t="s">
        <v>6</v>
      </c>
      <c r="X5" s="5" t="s">
        <v>7</v>
      </c>
      <c r="Y5" s="5" t="s">
        <v>5</v>
      </c>
      <c r="Z5" s="5" t="s">
        <v>6</v>
      </c>
      <c r="AA5" s="5" t="s">
        <v>7</v>
      </c>
      <c r="AB5" s="5" t="s">
        <v>5</v>
      </c>
      <c r="AC5" s="5" t="s">
        <v>6</v>
      </c>
      <c r="AD5" s="5" t="s">
        <v>7</v>
      </c>
    </row>
    <row r="6" spans="1:30" x14ac:dyDescent="0.25">
      <c r="A6" s="7"/>
      <c r="B6" s="2" t="s">
        <v>8</v>
      </c>
      <c r="C6" s="5" t="s">
        <v>9</v>
      </c>
      <c r="D6" s="5">
        <f t="shared" ref="D6" si="0">G6+J6+M6+P6+S6+V6+Y6+AB6</f>
        <v>18.5</v>
      </c>
      <c r="E6" s="5">
        <f t="shared" ref="E6" si="1">H6+K6+N6+Q6+T6+W6+Z6+AC6</f>
        <v>7</v>
      </c>
      <c r="F6" s="5">
        <f t="shared" ref="F6" si="2">I6+L6+O6+R6+U6+X6+AA6+AD6</f>
        <v>10</v>
      </c>
      <c r="G6" s="8">
        <v>9</v>
      </c>
      <c r="H6" s="8">
        <v>2</v>
      </c>
      <c r="I6" s="9">
        <v>3</v>
      </c>
      <c r="J6" s="35">
        <f>0.5+9</f>
        <v>9.5</v>
      </c>
      <c r="K6" s="35">
        <f>5</f>
        <v>5</v>
      </c>
      <c r="L6" s="36">
        <f>1+6</f>
        <v>7</v>
      </c>
      <c r="M6" s="26"/>
      <c r="N6" s="26"/>
      <c r="O6" s="26"/>
      <c r="P6" s="26"/>
      <c r="Q6" s="26"/>
      <c r="R6" s="26"/>
      <c r="S6" s="22"/>
      <c r="T6" s="22"/>
      <c r="U6" s="22"/>
      <c r="V6" s="26"/>
      <c r="W6" s="26"/>
      <c r="X6" s="26"/>
      <c r="Y6" s="26"/>
      <c r="Z6" s="26"/>
      <c r="AA6" s="26"/>
      <c r="AB6" s="26"/>
      <c r="AC6" s="26"/>
      <c r="AD6" s="26"/>
    </row>
    <row r="7" spans="1:30" x14ac:dyDescent="0.25">
      <c r="A7" s="1" t="s">
        <v>10</v>
      </c>
      <c r="B7" s="2" t="s">
        <v>11</v>
      </c>
      <c r="C7" s="21" t="s">
        <v>33</v>
      </c>
      <c r="D7" s="17">
        <f t="shared" ref="D7:D22" si="3">G7+J7+M7+P7+S7+V7+Y7+AB7</f>
        <v>7</v>
      </c>
      <c r="E7" s="17">
        <f t="shared" ref="E7:E22" si="4">H7+K7+N7+Q7+T7+W7+Z7+AC7</f>
        <v>2.5</v>
      </c>
      <c r="F7" s="17">
        <f t="shared" ref="F7:F22" si="5">I7+L7+O7+R7+U7+X7+AA7+AD7</f>
        <v>10</v>
      </c>
      <c r="G7" s="27">
        <v>4</v>
      </c>
      <c r="H7" s="27">
        <v>1</v>
      </c>
      <c r="I7" s="27">
        <v>4</v>
      </c>
      <c r="J7" s="37">
        <f>3</f>
        <v>3</v>
      </c>
      <c r="K7" s="37">
        <f>0.5+1</f>
        <v>1.5</v>
      </c>
      <c r="L7" s="38">
        <f>6</f>
        <v>6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x14ac:dyDescent="0.25">
      <c r="A8" s="11"/>
      <c r="B8" s="2" t="s">
        <v>13</v>
      </c>
      <c r="C8" s="24" t="s">
        <v>21</v>
      </c>
      <c r="D8" s="24">
        <f t="shared" si="3"/>
        <v>4.5</v>
      </c>
      <c r="E8" s="24">
        <f t="shared" si="4"/>
        <v>6</v>
      </c>
      <c r="F8" s="24">
        <f t="shared" si="5"/>
        <v>9</v>
      </c>
      <c r="G8" s="15">
        <v>2</v>
      </c>
      <c r="H8" s="15">
        <v>3</v>
      </c>
      <c r="I8" s="15">
        <v>7</v>
      </c>
      <c r="J8" s="39">
        <f>0.5+2</f>
        <v>2.5</v>
      </c>
      <c r="K8" s="39">
        <f>3</f>
        <v>3</v>
      </c>
      <c r="L8" s="40">
        <f>2</f>
        <v>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x14ac:dyDescent="0.25">
      <c r="A9" s="1" t="s">
        <v>14</v>
      </c>
      <c r="B9" s="2" t="s">
        <v>15</v>
      </c>
      <c r="C9" s="21" t="s">
        <v>12</v>
      </c>
      <c r="D9" s="17">
        <f t="shared" si="3"/>
        <v>3</v>
      </c>
      <c r="E9" s="17">
        <f t="shared" si="4"/>
        <v>7</v>
      </c>
      <c r="F9" s="17">
        <f t="shared" si="5"/>
        <v>15</v>
      </c>
      <c r="G9" s="12">
        <v>2</v>
      </c>
      <c r="H9" s="12">
        <v>6</v>
      </c>
      <c r="I9" s="12">
        <v>12</v>
      </c>
      <c r="J9" s="26">
        <f>1</f>
        <v>1</v>
      </c>
      <c r="K9" s="26">
        <f>1</f>
        <v>1</v>
      </c>
      <c r="L9" s="22">
        <f>3</f>
        <v>3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6"/>
      <c r="AC9" s="26"/>
      <c r="AD9" s="22"/>
    </row>
    <row r="10" spans="1:30" x14ac:dyDescent="0.25">
      <c r="A10" s="13"/>
      <c r="B10" s="2" t="s">
        <v>16</v>
      </c>
      <c r="C10" s="24" t="s">
        <v>17</v>
      </c>
      <c r="D10" s="24">
        <f t="shared" ref="D10" si="6">G10+J10+M10+P10+S10+V10+Y10+AB10</f>
        <v>3</v>
      </c>
      <c r="E10" s="24">
        <f t="shared" ref="E10" si="7">H10+K10+N10+Q10+T10+W10+Z10+AC10</f>
        <v>6</v>
      </c>
      <c r="F10" s="24">
        <f t="shared" ref="F10" si="8">I10+L10+O10+R10+U10+X10+AA10+AD10</f>
        <v>7.5</v>
      </c>
      <c r="G10" s="24">
        <v>1</v>
      </c>
      <c r="H10" s="24">
        <v>3</v>
      </c>
      <c r="I10" s="24">
        <v>2</v>
      </c>
      <c r="J10" s="41">
        <f>2</f>
        <v>2</v>
      </c>
      <c r="K10" s="41">
        <f>3</f>
        <v>3</v>
      </c>
      <c r="L10" s="15">
        <f>0.5+5</f>
        <v>5.5</v>
      </c>
      <c r="M10" s="22"/>
      <c r="N10" s="22"/>
      <c r="O10" s="22"/>
      <c r="P10" s="26"/>
      <c r="Q10" s="26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x14ac:dyDescent="0.25">
      <c r="A11" s="1" t="s">
        <v>18</v>
      </c>
      <c r="B11" s="2" t="s">
        <v>19</v>
      </c>
      <c r="C11" s="21" t="s">
        <v>32</v>
      </c>
      <c r="D11" s="17">
        <f t="shared" si="3"/>
        <v>3</v>
      </c>
      <c r="E11" s="17">
        <f t="shared" si="4"/>
        <v>6</v>
      </c>
      <c r="F11" s="17">
        <f t="shared" si="5"/>
        <v>5</v>
      </c>
      <c r="G11" s="28">
        <v>2</v>
      </c>
      <c r="H11" s="28">
        <v>3</v>
      </c>
      <c r="I11" s="29">
        <v>2</v>
      </c>
      <c r="J11" s="26">
        <f>1</f>
        <v>1</v>
      </c>
      <c r="K11" s="26">
        <f>3</f>
        <v>3</v>
      </c>
      <c r="L11" s="22">
        <f>3</f>
        <v>3</v>
      </c>
      <c r="M11" s="26"/>
      <c r="N11" s="2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x14ac:dyDescent="0.25">
      <c r="A12" s="18"/>
      <c r="B12" s="2" t="s">
        <v>20</v>
      </c>
      <c r="C12" s="22" t="s">
        <v>45</v>
      </c>
      <c r="D12" s="24">
        <f t="shared" si="3"/>
        <v>2.5</v>
      </c>
      <c r="E12" s="24">
        <f t="shared" si="4"/>
        <v>0.5</v>
      </c>
      <c r="F12" s="24">
        <f t="shared" si="5"/>
        <v>2.5</v>
      </c>
      <c r="G12" s="24">
        <v>0.5</v>
      </c>
      <c r="H12" s="24">
        <v>0</v>
      </c>
      <c r="I12" s="24">
        <v>1</v>
      </c>
      <c r="J12" s="33">
        <f>4/2</f>
        <v>2</v>
      </c>
      <c r="K12" s="33">
        <f>1/2</f>
        <v>0.5</v>
      </c>
      <c r="L12" s="34">
        <f>3/2</f>
        <v>1.5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x14ac:dyDescent="0.25">
      <c r="A13" s="1" t="s">
        <v>22</v>
      </c>
      <c r="B13" s="2" t="s">
        <v>23</v>
      </c>
      <c r="C13" s="21" t="s">
        <v>31</v>
      </c>
      <c r="D13" s="19">
        <f t="shared" ref="D13" si="9">G13+J13+M13+P13+S13+V13+Y13+AB13</f>
        <v>1</v>
      </c>
      <c r="E13" s="19">
        <f t="shared" ref="E13" si="10">H13+K13+N13+Q13+T13+W13+Z13+AC13</f>
        <v>2</v>
      </c>
      <c r="F13" s="19">
        <f t="shared" ref="F13" si="11">I13+L13+O13+R13+U13+X13+AA13+AD13</f>
        <v>7</v>
      </c>
      <c r="G13" s="22">
        <v>1</v>
      </c>
      <c r="H13" s="22">
        <v>1</v>
      </c>
      <c r="I13" s="22">
        <v>3</v>
      </c>
      <c r="J13" s="26">
        <f>0</f>
        <v>0</v>
      </c>
      <c r="K13" s="26">
        <f>1</f>
        <v>1</v>
      </c>
      <c r="L13" s="22">
        <f>4</f>
        <v>4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x14ac:dyDescent="0.25">
      <c r="A14" s="14"/>
      <c r="B14" s="2" t="s">
        <v>24</v>
      </c>
      <c r="C14" s="24" t="s">
        <v>50</v>
      </c>
      <c r="D14" s="24">
        <f t="shared" ref="D14" si="12">G14+J14+M14+P14+S14+V14+Y14+AB14</f>
        <v>1</v>
      </c>
      <c r="E14" s="24">
        <f t="shared" ref="E14" si="13">H14+K14+N14+Q14+T14+W14+Z14+AC14</f>
        <v>1.5</v>
      </c>
      <c r="F14" s="24">
        <f t="shared" ref="F14" si="14">I14+L14+O14+R14+U14+X14+AA14+AD14</f>
        <v>0</v>
      </c>
      <c r="G14" s="22">
        <v>0</v>
      </c>
      <c r="H14" s="22">
        <v>0</v>
      </c>
      <c r="I14" s="22">
        <v>0</v>
      </c>
      <c r="J14" s="26">
        <f>1</f>
        <v>1</v>
      </c>
      <c r="K14" s="26">
        <f>1+0.5</f>
        <v>1.5</v>
      </c>
      <c r="L14" s="22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x14ac:dyDescent="0.25">
      <c r="A15" s="20"/>
      <c r="B15" s="2" t="s">
        <v>25</v>
      </c>
      <c r="C15" s="24" t="s">
        <v>49</v>
      </c>
      <c r="D15" s="24">
        <f t="shared" ref="D15" si="15">G15+J15+M15+P15+S15+V15+Y15+AB15</f>
        <v>1</v>
      </c>
      <c r="E15" s="24">
        <f t="shared" ref="E15" si="16">H15+K15+N15+Q15+T15+W15+Z15+AC15</f>
        <v>1</v>
      </c>
      <c r="F15" s="24">
        <f t="shared" ref="F15" si="17">I15+L15+O15+R15+U15+X15+AA15+AD15</f>
        <v>0.5</v>
      </c>
      <c r="G15" s="22">
        <v>0</v>
      </c>
      <c r="H15" s="22">
        <v>0</v>
      </c>
      <c r="I15" s="22">
        <v>0</v>
      </c>
      <c r="J15" s="26">
        <f>2/2</f>
        <v>1</v>
      </c>
      <c r="K15" s="26">
        <f>2/2</f>
        <v>1</v>
      </c>
      <c r="L15" s="22">
        <f>1/2</f>
        <v>0.5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x14ac:dyDescent="0.25">
      <c r="B16" s="2" t="s">
        <v>26</v>
      </c>
      <c r="C16" s="24" t="s">
        <v>51</v>
      </c>
      <c r="D16" s="24">
        <f t="shared" ref="D16:D17" si="18">G16+J16+M16+P16+S16+V16+Y16+AB16</f>
        <v>1</v>
      </c>
      <c r="E16" s="24">
        <f t="shared" ref="E16:E17" si="19">H16+K16+N16+Q16+T16+W16+Z16+AC16</f>
        <v>0</v>
      </c>
      <c r="F16" s="24">
        <f t="shared" ref="F16:F17" si="20">I16+L16+O16+R16+U16+X16+AA16+AD16</f>
        <v>1</v>
      </c>
      <c r="G16" s="22">
        <v>0</v>
      </c>
      <c r="H16" s="22">
        <v>0</v>
      </c>
      <c r="I16" s="22">
        <v>0</v>
      </c>
      <c r="J16" s="26">
        <f>1</f>
        <v>1</v>
      </c>
      <c r="K16" s="26">
        <f>0</f>
        <v>0</v>
      </c>
      <c r="L16" s="22">
        <f>1</f>
        <v>1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x14ac:dyDescent="0.25">
      <c r="B17" s="2" t="s">
        <v>27</v>
      </c>
      <c r="C17" s="24" t="s">
        <v>29</v>
      </c>
      <c r="D17" s="24">
        <f t="shared" si="18"/>
        <v>0.5</v>
      </c>
      <c r="E17" s="24">
        <f t="shared" si="19"/>
        <v>1.5</v>
      </c>
      <c r="F17" s="24">
        <f t="shared" si="20"/>
        <v>1.5</v>
      </c>
      <c r="G17" s="24">
        <v>0.5</v>
      </c>
      <c r="H17" s="24">
        <v>0</v>
      </c>
      <c r="I17" s="24">
        <v>0.5</v>
      </c>
      <c r="J17" s="26">
        <f>0/2</f>
        <v>0</v>
      </c>
      <c r="K17" s="26">
        <f>3/2</f>
        <v>1.5</v>
      </c>
      <c r="L17" s="22">
        <f>2/2</f>
        <v>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x14ac:dyDescent="0.25">
      <c r="B18" s="2" t="s">
        <v>28</v>
      </c>
      <c r="C18" s="24" t="s">
        <v>44</v>
      </c>
      <c r="D18" s="24">
        <f t="shared" ref="D18" si="21">G18+J18+M18+P18+S18+V18+Y18+AB18</f>
        <v>0.5</v>
      </c>
      <c r="E18" s="24">
        <f t="shared" ref="E18" si="22">H18+K18+N18+Q18+T18+W18+Z18+AC18</f>
        <v>0.5</v>
      </c>
      <c r="F18" s="24">
        <f t="shared" ref="F18" si="23">I18+L18+O18+R18+U18+X18+AA18+AD18</f>
        <v>0</v>
      </c>
      <c r="G18" s="24">
        <v>0.5</v>
      </c>
      <c r="H18" s="24">
        <v>0.5</v>
      </c>
      <c r="I18" s="24">
        <v>0</v>
      </c>
      <c r="J18" s="26">
        <v>0</v>
      </c>
      <c r="K18" s="26">
        <v>0</v>
      </c>
      <c r="L18" s="22">
        <v>0</v>
      </c>
      <c r="M18" s="22"/>
      <c r="N18" s="22"/>
      <c r="O18" s="22"/>
      <c r="P18" s="26"/>
      <c r="Q18" s="26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x14ac:dyDescent="0.25">
      <c r="B19" s="2" t="s">
        <v>30</v>
      </c>
      <c r="C19" s="22" t="s">
        <v>46</v>
      </c>
      <c r="D19" s="17">
        <f t="shared" si="3"/>
        <v>0.5</v>
      </c>
      <c r="E19" s="17">
        <f t="shared" si="4"/>
        <v>0</v>
      </c>
      <c r="F19" s="17">
        <f t="shared" si="5"/>
        <v>0</v>
      </c>
      <c r="G19" s="5">
        <v>0.5</v>
      </c>
      <c r="H19" s="5">
        <v>0</v>
      </c>
      <c r="I19" s="5">
        <v>0</v>
      </c>
      <c r="J19" s="26">
        <v>0</v>
      </c>
      <c r="K19" s="26">
        <v>0</v>
      </c>
      <c r="L19" s="22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x14ac:dyDescent="0.25">
      <c r="B20" s="2" t="s">
        <v>52</v>
      </c>
      <c r="C20" s="21" t="s">
        <v>34</v>
      </c>
      <c r="D20" s="17">
        <f t="shared" si="3"/>
        <v>0</v>
      </c>
      <c r="E20" s="17">
        <f t="shared" si="4"/>
        <v>4</v>
      </c>
      <c r="F20" s="17">
        <f t="shared" si="5"/>
        <v>12</v>
      </c>
      <c r="G20" s="16">
        <v>0</v>
      </c>
      <c r="H20" s="16">
        <v>2</v>
      </c>
      <c r="I20" s="16">
        <v>4</v>
      </c>
      <c r="J20" s="26">
        <v>0</v>
      </c>
      <c r="K20" s="26">
        <f>2</f>
        <v>2</v>
      </c>
      <c r="L20" s="22">
        <f>1+7</f>
        <v>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x14ac:dyDescent="0.25">
      <c r="B21" s="2" t="s">
        <v>53</v>
      </c>
      <c r="C21" s="22" t="s">
        <v>47</v>
      </c>
      <c r="D21" s="19">
        <f t="shared" si="3"/>
        <v>0</v>
      </c>
      <c r="E21" s="19">
        <f t="shared" si="4"/>
        <v>1</v>
      </c>
      <c r="F21" s="19">
        <f t="shared" si="5"/>
        <v>0</v>
      </c>
      <c r="G21" s="19">
        <v>0</v>
      </c>
      <c r="H21" s="19">
        <v>1</v>
      </c>
      <c r="I21" s="10">
        <v>0</v>
      </c>
      <c r="J21" s="26">
        <v>0</v>
      </c>
      <c r="K21" s="26">
        <v>0</v>
      </c>
      <c r="L21" s="22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x14ac:dyDescent="0.25">
      <c r="B22" s="2" t="s">
        <v>54</v>
      </c>
      <c r="C22" s="5" t="s">
        <v>48</v>
      </c>
      <c r="D22" s="17">
        <f t="shared" si="3"/>
        <v>0</v>
      </c>
      <c r="E22" s="17">
        <f t="shared" si="4"/>
        <v>0.5</v>
      </c>
      <c r="F22" s="17">
        <f t="shared" si="5"/>
        <v>0.5</v>
      </c>
      <c r="G22" s="5">
        <v>0</v>
      </c>
      <c r="H22" s="5">
        <v>0.5</v>
      </c>
      <c r="I22" s="10">
        <v>0.5</v>
      </c>
      <c r="J22" s="26">
        <v>0</v>
      </c>
      <c r="K22" s="26">
        <v>0</v>
      </c>
      <c r="L22" s="22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</sheetData>
  <mergeCells count="10">
    <mergeCell ref="C2:AD2"/>
    <mergeCell ref="D4:F4"/>
    <mergeCell ref="G4:I4"/>
    <mergeCell ref="J4:L4"/>
    <mergeCell ref="M4:O4"/>
    <mergeCell ref="P4:R4"/>
    <mergeCell ref="S4:U4"/>
    <mergeCell ref="V4:X4"/>
    <mergeCell ref="Y4:AA4"/>
    <mergeCell ref="AB4:AD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S22"/>
  <sheetViews>
    <sheetView zoomScale="90" zoomScaleNormal="90" workbookViewId="0">
      <selection activeCell="B4" sqref="B4:F22"/>
    </sheetView>
  </sheetViews>
  <sheetFormatPr defaultRowHeight="15" x14ac:dyDescent="0.25"/>
  <cols>
    <col min="1" max="1" width="8.5" style="1" customWidth="1"/>
    <col min="2" max="2" width="8.25" style="2" customWidth="1"/>
    <col min="3" max="3" width="27.625" style="3" bestFit="1" customWidth="1"/>
    <col min="4" max="4" width="6.25" style="3" bestFit="1" customWidth="1"/>
    <col min="5" max="5" width="12.875" style="3" customWidth="1"/>
    <col min="6" max="10" width="13.625" style="3" customWidth="1"/>
    <col min="11" max="11" width="13.625" style="2" customWidth="1"/>
    <col min="12" max="12" width="13.625" style="3" customWidth="1"/>
    <col min="13" max="1007" width="9.125" style="3" customWidth="1"/>
  </cols>
  <sheetData>
    <row r="1" spans="1:12" ht="10.5" customHeight="1" x14ac:dyDescent="0.25">
      <c r="D1" s="22"/>
    </row>
    <row r="2" spans="1:12" ht="23.25" x14ac:dyDescent="0.25">
      <c r="C2" s="30" t="s">
        <v>35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ht="9.75" customHeight="1" x14ac:dyDescent="0.25"/>
    <row r="4" spans="1:12" ht="45" customHeight="1" x14ac:dyDescent="0.25">
      <c r="A4" s="4" t="s">
        <v>0</v>
      </c>
      <c r="B4" s="4" t="s">
        <v>1</v>
      </c>
      <c r="C4" s="24" t="s">
        <v>2</v>
      </c>
      <c r="D4" s="24" t="s">
        <v>3</v>
      </c>
      <c r="E4" s="25" t="s">
        <v>36</v>
      </c>
      <c r="F4" s="25" t="s">
        <v>40</v>
      </c>
      <c r="G4" s="25" t="s">
        <v>41</v>
      </c>
      <c r="H4" s="25" t="s">
        <v>42</v>
      </c>
      <c r="I4" s="25" t="s">
        <v>38</v>
      </c>
      <c r="J4" s="25" t="s">
        <v>39</v>
      </c>
      <c r="K4" s="25" t="s">
        <v>43</v>
      </c>
      <c r="L4" s="25" t="s">
        <v>37</v>
      </c>
    </row>
    <row r="5" spans="1:12" x14ac:dyDescent="0.25">
      <c r="A5" s="1" t="s">
        <v>4</v>
      </c>
      <c r="C5" s="6"/>
      <c r="D5" s="24" t="s">
        <v>55</v>
      </c>
      <c r="E5" s="24" t="s">
        <v>55</v>
      </c>
      <c r="F5" s="24" t="s">
        <v>55</v>
      </c>
      <c r="G5" s="24" t="s">
        <v>55</v>
      </c>
      <c r="H5" s="24" t="s">
        <v>55</v>
      </c>
      <c r="I5" s="24" t="s">
        <v>55</v>
      </c>
      <c r="J5" s="24" t="s">
        <v>55</v>
      </c>
      <c r="K5" s="24" t="s">
        <v>55</v>
      </c>
      <c r="L5" s="24" t="s">
        <v>55</v>
      </c>
    </row>
    <row r="6" spans="1:12" x14ac:dyDescent="0.25">
      <c r="A6" s="45"/>
      <c r="B6" s="2" t="s">
        <v>8</v>
      </c>
      <c r="C6" s="24" t="s">
        <v>9</v>
      </c>
      <c r="D6" s="24">
        <f>E6+F6+G6+H6+I6+J6+K6+L6</f>
        <v>6880</v>
      </c>
      <c r="E6" s="44">
        <f>2960</f>
        <v>2960</v>
      </c>
      <c r="F6" s="35">
        <f>3740+180</f>
        <v>3920</v>
      </c>
      <c r="G6" s="26"/>
      <c r="H6" s="26"/>
      <c r="I6" s="22"/>
      <c r="J6" s="26"/>
      <c r="K6" s="26"/>
      <c r="L6" s="26"/>
    </row>
    <row r="7" spans="1:12" x14ac:dyDescent="0.25">
      <c r="A7" s="1" t="s">
        <v>10</v>
      </c>
      <c r="B7" s="2" t="s">
        <v>11</v>
      </c>
      <c r="C7" s="24" t="s">
        <v>12</v>
      </c>
      <c r="D7" s="24">
        <f>E7+F7+G7+H7+I7+J7+K7+L7</f>
        <v>3400</v>
      </c>
      <c r="E7" s="42">
        <f>2680</f>
        <v>2680</v>
      </c>
      <c r="F7" s="26">
        <f>720</f>
        <v>720</v>
      </c>
      <c r="G7" s="22"/>
      <c r="H7" s="22"/>
      <c r="I7" s="22"/>
      <c r="J7" s="22"/>
      <c r="K7" s="22"/>
      <c r="L7" s="26"/>
    </row>
    <row r="8" spans="1:12" x14ac:dyDescent="0.25">
      <c r="A8" s="11"/>
      <c r="B8" s="2" t="s">
        <v>13</v>
      </c>
      <c r="C8" s="24" t="s">
        <v>33</v>
      </c>
      <c r="D8" s="24">
        <f>E8+F8+G8+H8+I8+J8+K8+L8</f>
        <v>3220</v>
      </c>
      <c r="E8" s="43">
        <f>1600</f>
        <v>1600</v>
      </c>
      <c r="F8" s="37">
        <f>1540+80</f>
        <v>1620</v>
      </c>
      <c r="G8" s="22"/>
      <c r="H8" s="22"/>
      <c r="I8" s="22"/>
      <c r="J8" s="22"/>
      <c r="K8" s="22"/>
      <c r="L8" s="22"/>
    </row>
    <row r="9" spans="1:12" x14ac:dyDescent="0.25">
      <c r="A9" s="1" t="s">
        <v>14</v>
      </c>
      <c r="B9" s="2" t="s">
        <v>15</v>
      </c>
      <c r="C9" s="24" t="s">
        <v>21</v>
      </c>
      <c r="D9" s="24">
        <f>E9+F9+G9+H9+I9+J9+K9+L9</f>
        <v>3030</v>
      </c>
      <c r="E9" s="40">
        <f>1700</f>
        <v>1700</v>
      </c>
      <c r="F9" s="41">
        <f>1200+130</f>
        <v>1330</v>
      </c>
      <c r="G9" s="22"/>
      <c r="H9" s="22"/>
      <c r="I9" s="22"/>
      <c r="J9" s="22"/>
      <c r="K9" s="22"/>
      <c r="L9" s="22"/>
    </row>
    <row r="10" spans="1:12" x14ac:dyDescent="0.25">
      <c r="A10" s="13"/>
      <c r="B10" s="2" t="s">
        <v>16</v>
      </c>
      <c r="C10" s="24" t="s">
        <v>17</v>
      </c>
      <c r="D10" s="24">
        <f>E10+F10+G10+H10+I10+J10+K10+L10</f>
        <v>2490</v>
      </c>
      <c r="E10" s="24">
        <f>940</f>
        <v>940</v>
      </c>
      <c r="F10" s="39">
        <f>1500+50</f>
        <v>1550</v>
      </c>
      <c r="G10" s="22"/>
      <c r="H10" s="26"/>
      <c r="I10" s="22"/>
      <c r="J10" s="22"/>
      <c r="K10" s="22"/>
      <c r="L10" s="22"/>
    </row>
    <row r="11" spans="1:12" x14ac:dyDescent="0.25">
      <c r="A11" s="1" t="s">
        <v>18</v>
      </c>
      <c r="B11" s="2" t="s">
        <v>19</v>
      </c>
      <c r="C11" s="24" t="s">
        <v>32</v>
      </c>
      <c r="D11" s="24">
        <f>E11+F11+G11+H11+I11+J11+K11+L11</f>
        <v>2240</v>
      </c>
      <c r="E11" s="28">
        <f>1200</f>
        <v>1200</v>
      </c>
      <c r="F11" s="26">
        <f>1040</f>
        <v>1040</v>
      </c>
      <c r="G11" s="26"/>
      <c r="H11" s="22"/>
      <c r="I11" s="22"/>
      <c r="J11" s="22"/>
      <c r="K11" s="22"/>
      <c r="L11" s="22"/>
    </row>
    <row r="12" spans="1:12" x14ac:dyDescent="0.25">
      <c r="A12" s="18"/>
      <c r="B12" s="2" t="s">
        <v>20</v>
      </c>
      <c r="C12" s="24" t="s">
        <v>34</v>
      </c>
      <c r="D12" s="24">
        <f>E12+F12+G12+H12+I12+J12+K12+L12</f>
        <v>1840</v>
      </c>
      <c r="E12" s="24">
        <f>720</f>
        <v>720</v>
      </c>
      <c r="F12" s="26">
        <f>1020+100</f>
        <v>1120</v>
      </c>
      <c r="G12" s="26"/>
      <c r="H12" s="22"/>
      <c r="I12" s="22"/>
      <c r="J12" s="22"/>
      <c r="K12" s="22"/>
      <c r="L12" s="22"/>
    </row>
    <row r="13" spans="1:12" x14ac:dyDescent="0.25">
      <c r="A13" s="1" t="s">
        <v>22</v>
      </c>
      <c r="B13" s="2" t="s">
        <v>23</v>
      </c>
      <c r="C13" s="24" t="s">
        <v>31</v>
      </c>
      <c r="D13" s="24">
        <f>E13+F13+G13+H13+I13+J13+K13+L13</f>
        <v>1280</v>
      </c>
      <c r="E13" s="22">
        <f>720</f>
        <v>720</v>
      </c>
      <c r="F13" s="26">
        <f>560</f>
        <v>560</v>
      </c>
      <c r="G13" s="26"/>
      <c r="H13" s="22"/>
      <c r="I13" s="22"/>
      <c r="J13" s="22"/>
      <c r="K13" s="22"/>
      <c r="L13" s="22"/>
    </row>
    <row r="14" spans="1:12" x14ac:dyDescent="0.25">
      <c r="A14" s="14"/>
      <c r="B14" s="2" t="s">
        <v>24</v>
      </c>
      <c r="C14" s="22" t="s">
        <v>45</v>
      </c>
      <c r="D14" s="24">
        <f>E14+F14+G14+H14+I14+J14+K14+L14</f>
        <v>980</v>
      </c>
      <c r="E14" s="24">
        <f>230</f>
        <v>230</v>
      </c>
      <c r="F14" s="33">
        <f>750</f>
        <v>750</v>
      </c>
      <c r="G14" s="22"/>
      <c r="H14" s="22"/>
      <c r="I14" s="22"/>
      <c r="J14" s="22"/>
      <c r="K14" s="22"/>
      <c r="L14" s="22"/>
    </row>
    <row r="15" spans="1:12" x14ac:dyDescent="0.25">
      <c r="A15" s="20"/>
      <c r="B15" s="2" t="s">
        <v>25</v>
      </c>
      <c r="C15" s="24" t="s">
        <v>29</v>
      </c>
      <c r="D15" s="24">
        <f>E15+F15+G15+H15+I15+J15+K15+L15</f>
        <v>520</v>
      </c>
      <c r="E15" s="24">
        <v>180</v>
      </c>
      <c r="F15" s="26">
        <v>340</v>
      </c>
      <c r="G15" s="22"/>
      <c r="H15" s="22"/>
      <c r="I15" s="22"/>
      <c r="J15" s="22"/>
      <c r="K15" s="22"/>
      <c r="L15" s="22"/>
    </row>
    <row r="16" spans="1:12" x14ac:dyDescent="0.25">
      <c r="B16" s="2" t="s">
        <v>26</v>
      </c>
      <c r="C16" s="24" t="s">
        <v>50</v>
      </c>
      <c r="D16" s="24">
        <f>E16+F16+G16+H16+I16+J16+K16+L16</f>
        <v>500</v>
      </c>
      <c r="E16" s="22">
        <v>0</v>
      </c>
      <c r="F16" s="26">
        <f>420+80</f>
        <v>500</v>
      </c>
      <c r="G16" s="22"/>
      <c r="H16" s="22"/>
      <c r="I16" s="22"/>
      <c r="J16" s="22"/>
      <c r="K16" s="22"/>
      <c r="L16" s="22"/>
    </row>
    <row r="17" spans="2:12" x14ac:dyDescent="0.25">
      <c r="B17" s="2" t="s">
        <v>27</v>
      </c>
      <c r="C17" s="24" t="s">
        <v>49</v>
      </c>
      <c r="D17" s="24">
        <f>E17+F17+G17+H17+D1+J17+K17+L17</f>
        <v>470</v>
      </c>
      <c r="E17" s="22">
        <v>0</v>
      </c>
      <c r="F17" s="26">
        <v>470</v>
      </c>
      <c r="G17" s="22"/>
      <c r="H17" s="22"/>
      <c r="J17" s="22"/>
      <c r="K17" s="22"/>
      <c r="L17" s="22"/>
    </row>
    <row r="18" spans="2:12" x14ac:dyDescent="0.25">
      <c r="B18" s="2" t="s">
        <v>28</v>
      </c>
      <c r="C18" s="24" t="s">
        <v>51</v>
      </c>
      <c r="D18" s="24">
        <f>E18+F18+G18+H18+I18+J18+K18+L18</f>
        <v>460</v>
      </c>
      <c r="E18" s="22">
        <f>100</f>
        <v>100</v>
      </c>
      <c r="F18" s="26">
        <f>360</f>
        <v>360</v>
      </c>
      <c r="G18" s="22"/>
      <c r="H18" s="22"/>
      <c r="I18" s="22"/>
      <c r="J18" s="22"/>
      <c r="K18" s="22"/>
      <c r="L18" s="22"/>
    </row>
    <row r="19" spans="2:12" x14ac:dyDescent="0.25">
      <c r="B19" s="2" t="s">
        <v>30</v>
      </c>
      <c r="C19" s="24" t="s">
        <v>44</v>
      </c>
      <c r="D19" s="24">
        <f>E19+F19+G19+H19+I19+J19+K19+L19</f>
        <v>210</v>
      </c>
      <c r="E19" s="24">
        <f>210</f>
        <v>210</v>
      </c>
      <c r="F19" s="26">
        <v>0</v>
      </c>
      <c r="G19" s="22"/>
      <c r="H19" s="22"/>
      <c r="I19" s="22"/>
      <c r="J19" s="22"/>
      <c r="K19" s="22"/>
      <c r="L19" s="22"/>
    </row>
    <row r="20" spans="2:12" x14ac:dyDescent="0.25">
      <c r="B20" s="2" t="s">
        <v>52</v>
      </c>
      <c r="C20" s="22" t="s">
        <v>47</v>
      </c>
      <c r="D20" s="24">
        <f>E20+F20+G20+H20+I20+J20+K20+L20</f>
        <v>160</v>
      </c>
      <c r="E20" s="24">
        <v>160</v>
      </c>
      <c r="F20" s="26">
        <v>0</v>
      </c>
      <c r="G20" s="22"/>
      <c r="H20" s="26"/>
      <c r="I20" s="22"/>
      <c r="J20" s="22"/>
      <c r="K20" s="22"/>
      <c r="L20" s="22"/>
    </row>
    <row r="21" spans="2:12" x14ac:dyDescent="0.25">
      <c r="B21" s="2" t="s">
        <v>53</v>
      </c>
      <c r="C21" s="22" t="s">
        <v>46</v>
      </c>
      <c r="D21" s="24">
        <f>E21+F21+G21+H21+I21+J21+K21+L21</f>
        <v>130</v>
      </c>
      <c r="E21" s="24">
        <v>130</v>
      </c>
      <c r="F21" s="26">
        <v>0</v>
      </c>
      <c r="G21" s="22"/>
      <c r="H21" s="22"/>
      <c r="I21" s="22"/>
      <c r="J21" s="22"/>
      <c r="K21" s="22"/>
      <c r="L21" s="22"/>
    </row>
    <row r="22" spans="2:12" x14ac:dyDescent="0.25">
      <c r="B22" s="2" t="s">
        <v>53</v>
      </c>
      <c r="C22" s="24" t="s">
        <v>48</v>
      </c>
      <c r="D22" s="24">
        <f>E22+F22+G22+H22+I22+J22+K22+L22</f>
        <v>130</v>
      </c>
      <c r="E22" s="24">
        <v>130</v>
      </c>
      <c r="F22" s="26">
        <v>0</v>
      </c>
      <c r="G22" s="22"/>
      <c r="H22" s="22"/>
      <c r="I22" s="22"/>
      <c r="J22" s="22"/>
      <c r="K22" s="22"/>
      <c r="L22" s="22"/>
    </row>
  </sheetData>
  <mergeCells count="1">
    <mergeCell ref="C2:L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S22"/>
  <sheetViews>
    <sheetView zoomScale="80" zoomScaleNormal="80" workbookViewId="0">
      <selection activeCell="U19" sqref="U19"/>
    </sheetView>
  </sheetViews>
  <sheetFormatPr defaultRowHeight="15" x14ac:dyDescent="0.25"/>
  <cols>
    <col min="1" max="1" width="8.5" style="1" customWidth="1"/>
    <col min="2" max="2" width="8.5" style="2" customWidth="1"/>
    <col min="3" max="3" width="27" style="3" customWidth="1"/>
    <col min="4" max="4" width="4.625" style="3" customWidth="1"/>
    <col min="5" max="5" width="4.5" style="3" customWidth="1"/>
    <col min="6" max="6" width="5.875" style="3" customWidth="1"/>
    <col min="7" max="7" width="5" style="3" customWidth="1"/>
    <col min="8" max="8" width="5.125" style="3" customWidth="1"/>
    <col min="9" max="9" width="6.125" style="3" customWidth="1"/>
    <col min="10" max="10" width="4.625" style="3" customWidth="1"/>
    <col min="11" max="11" width="5.125" style="3" customWidth="1"/>
    <col min="12" max="12" width="5.875" style="3" customWidth="1"/>
    <col min="13" max="13" width="3.75" style="3" customWidth="1"/>
    <col min="14" max="14" width="9.125" style="3" customWidth="1"/>
    <col min="15" max="15" width="29.375" style="3" bestFit="1" customWidth="1"/>
    <col min="16" max="1007" width="9.125" style="3" customWidth="1"/>
  </cols>
  <sheetData>
    <row r="2" spans="1:22" ht="23.25" x14ac:dyDescent="0.25">
      <c r="C2" s="30" t="s">
        <v>56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3"/>
      <c r="T2" s="23"/>
      <c r="U2" s="23"/>
      <c r="V2" s="23"/>
    </row>
    <row r="4" spans="1:22" ht="45" customHeight="1" x14ac:dyDescent="0.25">
      <c r="A4" s="4" t="s">
        <v>0</v>
      </c>
      <c r="B4" s="4" t="s">
        <v>1</v>
      </c>
      <c r="C4" s="24" t="s">
        <v>2</v>
      </c>
      <c r="D4" s="31" t="s">
        <v>3</v>
      </c>
      <c r="E4" s="31"/>
      <c r="F4" s="31"/>
      <c r="G4" s="32" t="s">
        <v>36</v>
      </c>
      <c r="H4" s="32"/>
      <c r="I4" s="32"/>
      <c r="J4" s="32" t="s">
        <v>40</v>
      </c>
      <c r="K4" s="32"/>
      <c r="L4" s="32"/>
      <c r="N4" s="4" t="s">
        <v>1</v>
      </c>
      <c r="O4" s="24" t="s">
        <v>2</v>
      </c>
      <c r="P4" s="24" t="s">
        <v>3</v>
      </c>
      <c r="Q4" s="25" t="s">
        <v>36</v>
      </c>
      <c r="R4" s="25" t="s">
        <v>40</v>
      </c>
    </row>
    <row r="5" spans="1:22" x14ac:dyDescent="0.25">
      <c r="A5" s="1" t="s">
        <v>4</v>
      </c>
      <c r="C5" s="6"/>
      <c r="D5" s="24" t="s">
        <v>5</v>
      </c>
      <c r="E5" s="24" t="s">
        <v>6</v>
      </c>
      <c r="F5" s="24" t="s">
        <v>7</v>
      </c>
      <c r="G5" s="24" t="s">
        <v>5</v>
      </c>
      <c r="H5" s="24" t="s">
        <v>6</v>
      </c>
      <c r="I5" s="24" t="s">
        <v>7</v>
      </c>
      <c r="J5" s="24" t="s">
        <v>5</v>
      </c>
      <c r="K5" s="24" t="s">
        <v>6</v>
      </c>
      <c r="L5" s="24" t="s">
        <v>7</v>
      </c>
      <c r="N5" s="2"/>
      <c r="O5" s="6"/>
      <c r="P5" s="24" t="s">
        <v>55</v>
      </c>
      <c r="Q5" s="24" t="s">
        <v>55</v>
      </c>
      <c r="R5" s="24" t="s">
        <v>55</v>
      </c>
    </row>
    <row r="6" spans="1:22" x14ac:dyDescent="0.25">
      <c r="A6" s="7"/>
      <c r="B6" s="2" t="s">
        <v>8</v>
      </c>
      <c r="C6" s="24" t="s">
        <v>9</v>
      </c>
      <c r="D6" s="24">
        <f>G6+J6</f>
        <v>18.5</v>
      </c>
      <c r="E6" s="24">
        <f>H6+K6</f>
        <v>7</v>
      </c>
      <c r="F6" s="24">
        <f>I6+L6</f>
        <v>10</v>
      </c>
      <c r="G6" s="8">
        <v>9</v>
      </c>
      <c r="H6" s="8">
        <v>2</v>
      </c>
      <c r="I6" s="9">
        <v>3</v>
      </c>
      <c r="J6" s="35">
        <f>0.5+9</f>
        <v>9.5</v>
      </c>
      <c r="K6" s="35">
        <f>5</f>
        <v>5</v>
      </c>
      <c r="L6" s="36">
        <f>1+6</f>
        <v>7</v>
      </c>
      <c r="N6" s="2" t="s">
        <v>8</v>
      </c>
      <c r="O6" s="24" t="s">
        <v>9</v>
      </c>
      <c r="P6" s="24">
        <f>Q6+R6+S6+T6+U6+V6+W6+X6</f>
        <v>6880</v>
      </c>
      <c r="Q6" s="44">
        <f>2960</f>
        <v>2960</v>
      </c>
      <c r="R6" s="35">
        <f>3740+180</f>
        <v>3920</v>
      </c>
    </row>
    <row r="7" spans="1:22" x14ac:dyDescent="0.25">
      <c r="A7" s="1" t="s">
        <v>10</v>
      </c>
      <c r="B7" s="2" t="s">
        <v>11</v>
      </c>
      <c r="C7" s="24" t="s">
        <v>33</v>
      </c>
      <c r="D7" s="24">
        <f t="shared" ref="D7:D22" si="0">G7+J7</f>
        <v>7</v>
      </c>
      <c r="E7" s="24">
        <f t="shared" ref="E7:E22" si="1">H7+K7</f>
        <v>2.5</v>
      </c>
      <c r="F7" s="24">
        <f t="shared" ref="F7:F22" si="2">I7+L7</f>
        <v>10</v>
      </c>
      <c r="G7" s="27">
        <v>4</v>
      </c>
      <c r="H7" s="27">
        <v>1</v>
      </c>
      <c r="I7" s="27">
        <v>4</v>
      </c>
      <c r="J7" s="37">
        <f>3</f>
        <v>3</v>
      </c>
      <c r="K7" s="37">
        <f>0.5+1</f>
        <v>1.5</v>
      </c>
      <c r="L7" s="38">
        <f>6</f>
        <v>6</v>
      </c>
      <c r="N7" s="2" t="s">
        <v>11</v>
      </c>
      <c r="O7" s="24" t="s">
        <v>12</v>
      </c>
      <c r="P7" s="24">
        <f>Q7+R7+S7+T7+U7+V7+W7+X7</f>
        <v>3400</v>
      </c>
      <c r="Q7" s="42">
        <f>2680</f>
        <v>2680</v>
      </c>
      <c r="R7" s="26">
        <f>720</f>
        <v>720</v>
      </c>
    </row>
    <row r="8" spans="1:22" x14ac:dyDescent="0.25">
      <c r="A8" s="11"/>
      <c r="B8" s="2" t="s">
        <v>13</v>
      </c>
      <c r="C8" s="24" t="s">
        <v>21</v>
      </c>
      <c r="D8" s="24">
        <f t="shared" si="0"/>
        <v>4.5</v>
      </c>
      <c r="E8" s="24">
        <f t="shared" si="1"/>
        <v>6</v>
      </c>
      <c r="F8" s="24">
        <f t="shared" si="2"/>
        <v>9</v>
      </c>
      <c r="G8" s="15">
        <v>2</v>
      </c>
      <c r="H8" s="15">
        <v>3</v>
      </c>
      <c r="I8" s="15">
        <v>7</v>
      </c>
      <c r="J8" s="39">
        <f>0.5+2</f>
        <v>2.5</v>
      </c>
      <c r="K8" s="39">
        <f>3</f>
        <v>3</v>
      </c>
      <c r="L8" s="40">
        <f>2</f>
        <v>2</v>
      </c>
      <c r="N8" s="2" t="s">
        <v>13</v>
      </c>
      <c r="O8" s="24" t="s">
        <v>33</v>
      </c>
      <c r="P8" s="24">
        <f>Q8+R8+S8+T8+U8+V8+W8+X8</f>
        <v>3220</v>
      </c>
      <c r="Q8" s="43">
        <f>1600</f>
        <v>1600</v>
      </c>
      <c r="R8" s="37">
        <f>1540+80</f>
        <v>1620</v>
      </c>
    </row>
    <row r="9" spans="1:22" x14ac:dyDescent="0.25">
      <c r="A9" s="1" t="s">
        <v>14</v>
      </c>
      <c r="B9" s="2" t="s">
        <v>15</v>
      </c>
      <c r="C9" s="24" t="s">
        <v>12</v>
      </c>
      <c r="D9" s="24">
        <f t="shared" si="0"/>
        <v>3</v>
      </c>
      <c r="E9" s="24">
        <f t="shared" si="1"/>
        <v>7</v>
      </c>
      <c r="F9" s="24">
        <f t="shared" si="2"/>
        <v>15</v>
      </c>
      <c r="G9" s="12">
        <v>2</v>
      </c>
      <c r="H9" s="12">
        <v>6</v>
      </c>
      <c r="I9" s="12">
        <v>12</v>
      </c>
      <c r="J9" s="26">
        <f>1</f>
        <v>1</v>
      </c>
      <c r="K9" s="26">
        <f>1</f>
        <v>1</v>
      </c>
      <c r="L9" s="22">
        <f>3</f>
        <v>3</v>
      </c>
      <c r="N9" s="2" t="s">
        <v>15</v>
      </c>
      <c r="O9" s="24" t="s">
        <v>21</v>
      </c>
      <c r="P9" s="24">
        <f>Q9+R9+S9+T9+U9+V9+W9+X9</f>
        <v>3030</v>
      </c>
      <c r="Q9" s="40">
        <f>1700</f>
        <v>1700</v>
      </c>
      <c r="R9" s="41">
        <f>1200+130</f>
        <v>1330</v>
      </c>
    </row>
    <row r="10" spans="1:22" x14ac:dyDescent="0.25">
      <c r="A10" s="13"/>
      <c r="B10" s="2" t="s">
        <v>16</v>
      </c>
      <c r="C10" s="24" t="s">
        <v>17</v>
      </c>
      <c r="D10" s="24">
        <f t="shared" si="0"/>
        <v>3</v>
      </c>
      <c r="E10" s="24">
        <f t="shared" si="1"/>
        <v>6</v>
      </c>
      <c r="F10" s="24">
        <f t="shared" si="2"/>
        <v>7.5</v>
      </c>
      <c r="G10" s="24">
        <v>1</v>
      </c>
      <c r="H10" s="24">
        <v>3</v>
      </c>
      <c r="I10" s="24">
        <v>2</v>
      </c>
      <c r="J10" s="41">
        <f>2</f>
        <v>2</v>
      </c>
      <c r="K10" s="41">
        <f>3</f>
        <v>3</v>
      </c>
      <c r="L10" s="15">
        <f>0.5+5</f>
        <v>5.5</v>
      </c>
      <c r="N10" s="2" t="s">
        <v>16</v>
      </c>
      <c r="O10" s="24" t="s">
        <v>17</v>
      </c>
      <c r="P10" s="24">
        <f>Q10+R10+S10+T10+U10+V10+W10+X10</f>
        <v>2490</v>
      </c>
      <c r="Q10" s="24">
        <f>940</f>
        <v>940</v>
      </c>
      <c r="R10" s="39">
        <f>1500+50</f>
        <v>1550</v>
      </c>
    </row>
    <row r="11" spans="1:22" x14ac:dyDescent="0.25">
      <c r="A11" s="1" t="s">
        <v>18</v>
      </c>
      <c r="B11" s="2" t="s">
        <v>19</v>
      </c>
      <c r="C11" s="24" t="s">
        <v>32</v>
      </c>
      <c r="D11" s="24">
        <f t="shared" si="0"/>
        <v>3</v>
      </c>
      <c r="E11" s="24">
        <f t="shared" si="1"/>
        <v>6</v>
      </c>
      <c r="F11" s="24">
        <f t="shared" si="2"/>
        <v>5</v>
      </c>
      <c r="G11" s="28">
        <v>2</v>
      </c>
      <c r="H11" s="28">
        <v>3</v>
      </c>
      <c r="I11" s="29">
        <v>2</v>
      </c>
      <c r="J11" s="26">
        <f>1</f>
        <v>1</v>
      </c>
      <c r="K11" s="26">
        <f>3</f>
        <v>3</v>
      </c>
      <c r="L11" s="22">
        <f>3</f>
        <v>3</v>
      </c>
      <c r="N11" s="2" t="s">
        <v>19</v>
      </c>
      <c r="O11" s="24" t="s">
        <v>32</v>
      </c>
      <c r="P11" s="24">
        <f>Q11+R11+S11+T11+U11+V11+W11+X11</f>
        <v>2240</v>
      </c>
      <c r="Q11" s="28">
        <f>1200</f>
        <v>1200</v>
      </c>
      <c r="R11" s="26">
        <f>1040</f>
        <v>1040</v>
      </c>
    </row>
    <row r="12" spans="1:22" x14ac:dyDescent="0.25">
      <c r="A12" s="18"/>
      <c r="B12" s="2" t="s">
        <v>20</v>
      </c>
      <c r="C12" s="22" t="s">
        <v>45</v>
      </c>
      <c r="D12" s="24">
        <f t="shared" si="0"/>
        <v>2.5</v>
      </c>
      <c r="E12" s="24">
        <f t="shared" si="1"/>
        <v>0.5</v>
      </c>
      <c r="F12" s="24">
        <f t="shared" si="2"/>
        <v>2.5</v>
      </c>
      <c r="G12" s="24">
        <v>0.5</v>
      </c>
      <c r="H12" s="24">
        <v>0</v>
      </c>
      <c r="I12" s="24">
        <v>1</v>
      </c>
      <c r="J12" s="33">
        <f>4/2</f>
        <v>2</v>
      </c>
      <c r="K12" s="33">
        <f>1/2</f>
        <v>0.5</v>
      </c>
      <c r="L12" s="34">
        <f>3/2</f>
        <v>1.5</v>
      </c>
      <c r="N12" s="2" t="s">
        <v>20</v>
      </c>
      <c r="O12" s="24" t="s">
        <v>34</v>
      </c>
      <c r="P12" s="24">
        <f>Q12+R12+S12+T12+U12+V12+W12+X12</f>
        <v>1840</v>
      </c>
      <c r="Q12" s="24">
        <f>720</f>
        <v>720</v>
      </c>
      <c r="R12" s="33">
        <f>1020+100</f>
        <v>1120</v>
      </c>
    </row>
    <row r="13" spans="1:22" x14ac:dyDescent="0.25">
      <c r="A13" s="1" t="s">
        <v>22</v>
      </c>
      <c r="B13" s="2" t="s">
        <v>23</v>
      </c>
      <c r="C13" s="24" t="s">
        <v>31</v>
      </c>
      <c r="D13" s="24">
        <f t="shared" si="0"/>
        <v>1</v>
      </c>
      <c r="E13" s="24">
        <f t="shared" si="1"/>
        <v>2</v>
      </c>
      <c r="F13" s="24">
        <f t="shared" si="2"/>
        <v>7</v>
      </c>
      <c r="G13" s="22">
        <v>1</v>
      </c>
      <c r="H13" s="22">
        <v>1</v>
      </c>
      <c r="I13" s="22">
        <v>3</v>
      </c>
      <c r="J13" s="26">
        <f>0</f>
        <v>0</v>
      </c>
      <c r="K13" s="26">
        <f>1</f>
        <v>1</v>
      </c>
      <c r="L13" s="22">
        <f>4</f>
        <v>4</v>
      </c>
      <c r="N13" s="2" t="s">
        <v>23</v>
      </c>
      <c r="O13" s="24" t="s">
        <v>31</v>
      </c>
      <c r="P13" s="24">
        <f>Q13+R13+S13+T13+U13+V13+W13+X13</f>
        <v>1280</v>
      </c>
      <c r="Q13" s="22">
        <f>720</f>
        <v>720</v>
      </c>
      <c r="R13" s="26">
        <f>560</f>
        <v>560</v>
      </c>
    </row>
    <row r="14" spans="1:22" x14ac:dyDescent="0.25">
      <c r="A14" s="14"/>
      <c r="B14" s="2" t="s">
        <v>24</v>
      </c>
      <c r="C14" s="24" t="s">
        <v>50</v>
      </c>
      <c r="D14" s="24">
        <f t="shared" si="0"/>
        <v>1</v>
      </c>
      <c r="E14" s="24">
        <f t="shared" si="1"/>
        <v>1.5</v>
      </c>
      <c r="F14" s="24">
        <f t="shared" si="2"/>
        <v>0</v>
      </c>
      <c r="G14" s="22">
        <v>0</v>
      </c>
      <c r="H14" s="22">
        <v>0</v>
      </c>
      <c r="I14" s="22">
        <v>0</v>
      </c>
      <c r="J14" s="26">
        <f>1</f>
        <v>1</v>
      </c>
      <c r="K14" s="26">
        <f>1+0.5</f>
        <v>1.5</v>
      </c>
      <c r="L14" s="22">
        <v>0</v>
      </c>
      <c r="N14" s="2" t="s">
        <v>24</v>
      </c>
      <c r="O14" s="22" t="s">
        <v>45</v>
      </c>
      <c r="P14" s="24">
        <f>Q14+R14+S14+T14+U14+V14+W14+X14</f>
        <v>980</v>
      </c>
      <c r="Q14" s="24">
        <f>230</f>
        <v>230</v>
      </c>
      <c r="R14" s="26">
        <f>750</f>
        <v>750</v>
      </c>
    </row>
    <row r="15" spans="1:22" x14ac:dyDescent="0.25">
      <c r="A15" s="20"/>
      <c r="B15" s="2" t="s">
        <v>25</v>
      </c>
      <c r="C15" s="24" t="s">
        <v>49</v>
      </c>
      <c r="D15" s="24">
        <f t="shared" si="0"/>
        <v>1</v>
      </c>
      <c r="E15" s="24">
        <f t="shared" si="1"/>
        <v>1</v>
      </c>
      <c r="F15" s="24">
        <f t="shared" si="2"/>
        <v>0.5</v>
      </c>
      <c r="G15" s="22">
        <v>0</v>
      </c>
      <c r="H15" s="22">
        <v>0</v>
      </c>
      <c r="I15" s="22">
        <v>0</v>
      </c>
      <c r="J15" s="26">
        <f>2/2</f>
        <v>1</v>
      </c>
      <c r="K15" s="26">
        <f>2/2</f>
        <v>1</v>
      </c>
      <c r="L15" s="22">
        <f>1/2</f>
        <v>0.5</v>
      </c>
      <c r="N15" s="2" t="s">
        <v>25</v>
      </c>
      <c r="O15" s="24" t="s">
        <v>29</v>
      </c>
      <c r="P15" s="24">
        <f>Q15+R15+S15+T15+U15+V15+W15+X15</f>
        <v>520</v>
      </c>
      <c r="Q15" s="24">
        <v>180</v>
      </c>
      <c r="R15" s="26">
        <v>340</v>
      </c>
    </row>
    <row r="16" spans="1:22" x14ac:dyDescent="0.25">
      <c r="B16" s="2" t="s">
        <v>26</v>
      </c>
      <c r="C16" s="24" t="s">
        <v>51</v>
      </c>
      <c r="D16" s="24">
        <f t="shared" si="0"/>
        <v>1</v>
      </c>
      <c r="E16" s="24">
        <f t="shared" si="1"/>
        <v>0</v>
      </c>
      <c r="F16" s="24">
        <f t="shared" si="2"/>
        <v>1</v>
      </c>
      <c r="G16" s="22">
        <v>0</v>
      </c>
      <c r="H16" s="22">
        <v>0</v>
      </c>
      <c r="I16" s="22">
        <v>0</v>
      </c>
      <c r="J16" s="26">
        <f>1</f>
        <v>1</v>
      </c>
      <c r="K16" s="26">
        <f>0</f>
        <v>0</v>
      </c>
      <c r="L16" s="22">
        <f>1</f>
        <v>1</v>
      </c>
      <c r="N16" s="2" t="s">
        <v>26</v>
      </c>
      <c r="O16" s="24" t="s">
        <v>50</v>
      </c>
      <c r="P16" s="24">
        <f>Q16+R16+S16+T16+U16+V16+W16+X16</f>
        <v>500</v>
      </c>
      <c r="Q16" s="22">
        <v>0</v>
      </c>
      <c r="R16" s="26">
        <f>420+80</f>
        <v>500</v>
      </c>
    </row>
    <row r="17" spans="2:18" x14ac:dyDescent="0.25">
      <c r="B17" s="2" t="s">
        <v>27</v>
      </c>
      <c r="C17" s="24" t="s">
        <v>29</v>
      </c>
      <c r="D17" s="24">
        <f t="shared" si="0"/>
        <v>0.5</v>
      </c>
      <c r="E17" s="24">
        <f t="shared" si="1"/>
        <v>1.5</v>
      </c>
      <c r="F17" s="24">
        <f t="shared" si="2"/>
        <v>1.5</v>
      </c>
      <c r="G17" s="24">
        <v>0.5</v>
      </c>
      <c r="H17" s="24">
        <v>0</v>
      </c>
      <c r="I17" s="24">
        <v>0.5</v>
      </c>
      <c r="J17" s="26">
        <f>0/2</f>
        <v>0</v>
      </c>
      <c r="K17" s="26">
        <f>3/2</f>
        <v>1.5</v>
      </c>
      <c r="L17" s="22">
        <f>2/2</f>
        <v>1</v>
      </c>
      <c r="N17" s="2" t="s">
        <v>27</v>
      </c>
      <c r="O17" s="24" t="s">
        <v>49</v>
      </c>
      <c r="P17" s="24">
        <f>Q17+R17+S17+T17+P1+V17+W17+X17</f>
        <v>470</v>
      </c>
      <c r="Q17" s="22">
        <v>0</v>
      </c>
      <c r="R17" s="26">
        <v>470</v>
      </c>
    </row>
    <row r="18" spans="2:18" x14ac:dyDescent="0.25">
      <c r="B18" s="2" t="s">
        <v>28</v>
      </c>
      <c r="C18" s="24" t="s">
        <v>44</v>
      </c>
      <c r="D18" s="24">
        <f t="shared" si="0"/>
        <v>0.5</v>
      </c>
      <c r="E18" s="24">
        <f t="shared" si="1"/>
        <v>0.5</v>
      </c>
      <c r="F18" s="24">
        <f t="shared" si="2"/>
        <v>0</v>
      </c>
      <c r="G18" s="24">
        <v>0.5</v>
      </c>
      <c r="H18" s="24">
        <v>0.5</v>
      </c>
      <c r="I18" s="24">
        <v>0</v>
      </c>
      <c r="J18" s="26">
        <v>0</v>
      </c>
      <c r="K18" s="26">
        <v>0</v>
      </c>
      <c r="L18" s="22">
        <v>0</v>
      </c>
      <c r="N18" s="2" t="s">
        <v>28</v>
      </c>
      <c r="O18" s="24" t="s">
        <v>51</v>
      </c>
      <c r="P18" s="24">
        <f>Q18+R18+S18+T18+U18+V18+W18+X18</f>
        <v>460</v>
      </c>
      <c r="Q18" s="22">
        <f>100</f>
        <v>100</v>
      </c>
      <c r="R18" s="26">
        <f>360</f>
        <v>360</v>
      </c>
    </row>
    <row r="19" spans="2:18" x14ac:dyDescent="0.25">
      <c r="B19" s="2" t="s">
        <v>30</v>
      </c>
      <c r="C19" s="22" t="s">
        <v>46</v>
      </c>
      <c r="D19" s="24">
        <f t="shared" si="0"/>
        <v>0.5</v>
      </c>
      <c r="E19" s="24">
        <f t="shared" si="1"/>
        <v>0</v>
      </c>
      <c r="F19" s="24">
        <f t="shared" si="2"/>
        <v>0</v>
      </c>
      <c r="G19" s="24">
        <v>0.5</v>
      </c>
      <c r="H19" s="24">
        <v>0</v>
      </c>
      <c r="I19" s="24">
        <v>0</v>
      </c>
      <c r="J19" s="26">
        <v>0</v>
      </c>
      <c r="K19" s="26">
        <v>0</v>
      </c>
      <c r="L19" s="22">
        <v>0</v>
      </c>
      <c r="N19" s="2" t="s">
        <v>30</v>
      </c>
      <c r="O19" s="24" t="s">
        <v>44</v>
      </c>
      <c r="P19" s="24">
        <f>Q19+R19+S19+T19+U19+V19+W19+X19</f>
        <v>210</v>
      </c>
      <c r="Q19" s="24">
        <f>210</f>
        <v>210</v>
      </c>
      <c r="R19" s="26">
        <v>0</v>
      </c>
    </row>
    <row r="20" spans="2:18" x14ac:dyDescent="0.25">
      <c r="B20" s="2" t="s">
        <v>52</v>
      </c>
      <c r="C20" s="24" t="s">
        <v>34</v>
      </c>
      <c r="D20" s="24">
        <f t="shared" si="0"/>
        <v>0</v>
      </c>
      <c r="E20" s="24">
        <f t="shared" si="1"/>
        <v>4</v>
      </c>
      <c r="F20" s="24">
        <f t="shared" si="2"/>
        <v>12</v>
      </c>
      <c r="G20" s="24">
        <v>0</v>
      </c>
      <c r="H20" s="24">
        <v>2</v>
      </c>
      <c r="I20" s="24">
        <v>4</v>
      </c>
      <c r="J20" s="26">
        <v>0</v>
      </c>
      <c r="K20" s="26">
        <f>2</f>
        <v>2</v>
      </c>
      <c r="L20" s="22">
        <f>1+7</f>
        <v>8</v>
      </c>
      <c r="N20" s="2" t="s">
        <v>52</v>
      </c>
      <c r="O20" s="22" t="s">
        <v>47</v>
      </c>
      <c r="P20" s="24">
        <f>Q20+R20+S20+T20+U20+V20+W20+X20</f>
        <v>160</v>
      </c>
      <c r="Q20" s="24">
        <v>160</v>
      </c>
      <c r="R20" s="26">
        <v>0</v>
      </c>
    </row>
    <row r="21" spans="2:18" x14ac:dyDescent="0.25">
      <c r="B21" s="2" t="s">
        <v>53</v>
      </c>
      <c r="C21" s="22" t="s">
        <v>47</v>
      </c>
      <c r="D21" s="24">
        <f t="shared" si="0"/>
        <v>0</v>
      </c>
      <c r="E21" s="24">
        <f t="shared" si="1"/>
        <v>1</v>
      </c>
      <c r="F21" s="24">
        <f t="shared" si="2"/>
        <v>0</v>
      </c>
      <c r="G21" s="24">
        <v>0</v>
      </c>
      <c r="H21" s="24">
        <v>1</v>
      </c>
      <c r="I21" s="10">
        <v>0</v>
      </c>
      <c r="J21" s="26">
        <v>0</v>
      </c>
      <c r="K21" s="26">
        <v>0</v>
      </c>
      <c r="L21" s="22">
        <v>0</v>
      </c>
      <c r="N21" s="2" t="s">
        <v>53</v>
      </c>
      <c r="O21" s="22" t="s">
        <v>46</v>
      </c>
      <c r="P21" s="24">
        <f>Q21+R21+S21+T21+U21+V21+W21+X21</f>
        <v>130</v>
      </c>
      <c r="Q21" s="24">
        <v>130</v>
      </c>
      <c r="R21" s="26">
        <v>0</v>
      </c>
    </row>
    <row r="22" spans="2:18" x14ac:dyDescent="0.25">
      <c r="B22" s="2" t="s">
        <v>54</v>
      </c>
      <c r="C22" s="24" t="s">
        <v>48</v>
      </c>
      <c r="D22" s="24">
        <f t="shared" si="0"/>
        <v>0</v>
      </c>
      <c r="E22" s="24">
        <f t="shared" si="1"/>
        <v>0.5</v>
      </c>
      <c r="F22" s="24">
        <f t="shared" si="2"/>
        <v>0.5</v>
      </c>
      <c r="G22" s="24">
        <v>0</v>
      </c>
      <c r="H22" s="24">
        <v>0.5</v>
      </c>
      <c r="I22" s="10">
        <v>0.5</v>
      </c>
      <c r="J22" s="26">
        <v>0</v>
      </c>
      <c r="K22" s="26">
        <v>0</v>
      </c>
      <c r="L22" s="22">
        <v>0</v>
      </c>
      <c r="N22" s="2" t="s">
        <v>53</v>
      </c>
      <c r="O22" s="24" t="s">
        <v>48</v>
      </c>
      <c r="P22" s="24">
        <f>Q22+R22+S22+T22+U22+V22+W22+X22</f>
        <v>130</v>
      </c>
      <c r="Q22" s="24">
        <v>130</v>
      </c>
      <c r="R22" s="26">
        <v>0</v>
      </c>
    </row>
  </sheetData>
  <mergeCells count="4">
    <mergeCell ref="C2:R2"/>
    <mergeCell ref="D4:F4"/>
    <mergeCell ref="G4:I4"/>
    <mergeCell ref="J4:L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Geral_Medalhas</vt:lpstr>
      <vt:lpstr>Geral_Pontos</vt:lpstr>
      <vt:lpstr>COMPARATIVO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Usuário do Windows</cp:lastModifiedBy>
  <cp:revision>3</cp:revision>
  <dcterms:created xsi:type="dcterms:W3CDTF">2021-08-22T20:43:17Z</dcterms:created>
  <dcterms:modified xsi:type="dcterms:W3CDTF">2023-04-21T11:14:40Z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